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2" sheetId="4684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'G-3'!$A$1:$U$58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I14" i="4689" l="1"/>
  <c r="I5" i="4689"/>
  <c r="I6" i="4689"/>
  <c r="C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AJ8" i="4688"/>
  <c r="Y8" i="4688"/>
  <c r="O8" i="4688"/>
  <c r="S6" i="4681"/>
  <c r="L6" i="4681"/>
  <c r="D6" i="4681"/>
  <c r="E5" i="4681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J14" i="4689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J28" i="4689" l="1"/>
  <c r="D25" i="4688" s="1"/>
  <c r="J24" i="4689"/>
  <c r="Z20" i="4688" s="1"/>
  <c r="J34" i="4689"/>
  <c r="AF25" i="4688" s="1"/>
  <c r="J32" i="4689"/>
  <c r="U25" i="4688" s="1"/>
  <c r="J31" i="4689"/>
  <c r="P25" i="4688" s="1"/>
  <c r="J26" i="4689"/>
  <c r="AK20" i="4688" s="1"/>
  <c r="J23" i="4689"/>
  <c r="U20" i="4688" s="1"/>
  <c r="J20" i="4689"/>
  <c r="G20" i="4688" s="1"/>
  <c r="AN24" i="4688"/>
  <c r="CB20" i="4688" s="1"/>
  <c r="AO24" i="4688"/>
  <c r="CC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O25" i="4688"/>
  <c r="J35" i="4689"/>
  <c r="Z25" i="4688"/>
  <c r="J25" i="4688"/>
  <c r="J29" i="4689"/>
  <c r="AF20" i="4688"/>
  <c r="J27" i="4689"/>
  <c r="P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AA33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AI33" i="4688"/>
  <c r="BW22" i="4688" s="1"/>
  <c r="E33" i="4688"/>
  <c r="AU22" i="4688" s="1"/>
  <c r="AO33" i="4688"/>
  <c r="CC22" i="4688" s="1"/>
  <c r="AK33" i="4688"/>
  <c r="BY22" i="4688" s="1"/>
  <c r="AM33" i="4688"/>
  <c r="CA22" i="4688" s="1"/>
  <c r="AL33" i="4688"/>
  <c r="BZ22" i="4688" s="1"/>
  <c r="AJ33" i="4688"/>
  <c r="BX22" i="4688" s="1"/>
  <c r="U23" i="4684"/>
  <c r="V33" i="4688"/>
  <c r="BK22" i="4688" s="1"/>
  <c r="Z33" i="4688"/>
  <c r="BO22" i="4688" s="1"/>
  <c r="S33" i="4688"/>
  <c r="BH22" i="4688" s="1"/>
  <c r="W33" i="4688"/>
  <c r="BL22" i="4688" s="1"/>
  <c r="I33" i="4688"/>
  <c r="AY22" i="4688" s="1"/>
  <c r="R33" i="4688"/>
  <c r="BG22" i="4688" s="1"/>
  <c r="AH33" i="4688"/>
  <c r="BV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G26" i="4688"/>
  <c r="D26" i="4688"/>
  <c r="Z26" i="4688"/>
  <c r="P26" i="4688"/>
  <c r="U26" i="4688"/>
  <c r="AO21" i="4688"/>
  <c r="AK21" i="4688"/>
  <c r="AF21" i="4688"/>
  <c r="J21" i="4688"/>
  <c r="G21" i="4688"/>
  <c r="D21" i="4688"/>
  <c r="Z21" i="4688"/>
  <c r="U21" i="4688"/>
  <c r="P21" i="4688"/>
  <c r="N23" i="4681"/>
  <c r="U23" i="4681"/>
  <c r="G23" i="4681"/>
</calcChain>
</file>

<file path=xl/sharedStrings.xml><?xml version="1.0" encoding="utf-8"?>
<sst xmlns="http://schemas.openxmlformats.org/spreadsheetml/2006/main" count="539" uniqueCount="151">
  <si>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</si>
  <si>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</si>
  <si>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</si>
  <si>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</si>
  <si>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</si>
  <si>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</si>
  <si>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</si>
  <si>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</si>
  <si>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</si>
  <si>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</si>
  <si>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</si>
  <si>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</si>
  <si>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</si>
  <si>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</si>
  <si>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</si>
  <si>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</si>
  <si>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</si>
  <si>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</si>
  <si>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</si>
  <si>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</si>
  <si>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</si>
  <si>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</si>
  <si>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</si>
  <si>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</si>
  <si>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</si>
  <si>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</si>
  <si>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</si>
  <si>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</si>
  <si>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</si>
  <si>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</si>
  <si>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</si>
  <si>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</si>
  <si>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</si>
  <si>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</si>
  <si>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</si>
  <si>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</si>
  <si>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</si>
  <si>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</si>
  <si>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</si>
  <si>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</si>
  <si>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</si>
  <si>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</si>
  <si>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</si>
  <si>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</si>
  <si>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</si>
  <si>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</si>
  <si>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</si>
  <si>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</si>
  <si>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</si>
  <si>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</si>
  <si>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</si>
  <si>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</si>
  <si>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</si>
  <si>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</si>
  <si>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</si>
  <si>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</si>
  <si>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</si>
  <si>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</si>
  <si>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</si>
  <si>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</si>
  <si>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</si>
  <si>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</si>
  <si>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</si>
  <si>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</si>
  <si>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</si>
  <si>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</si>
  <si>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</si>
  <si>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</si>
  <si>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</si>
  <si>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</si>
  <si>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</si>
  <si>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</si>
  <si>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</si>
  <si>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</si>
  <si>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</si>
  <si>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</si>
  <si>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</si>
  <si>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</si>
  <si>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</si>
  <si>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</si>
  <si>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</si>
  <si>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</si>
  <si>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</si>
  <si>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</si>
  <si>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</si>
  <si>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</si>
  <si>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</si>
  <si>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</si>
  <si>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</si>
  <si>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</si>
  <si>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</si>
  <si>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</si>
  <si>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</si>
  <si>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</si>
  <si>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</si>
  <si>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</si>
  <si>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</si>
  <si>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</si>
  <si>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</si>
  <si>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</si>
  <si>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</si>
  <si>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</si>
  <si>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</si>
  <si>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</si>
  <si>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</si>
  <si>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</si>
  <si>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</si>
  <si>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</si>
  <si>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</si>
  <si>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</si>
  <si>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</si>
  <si>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</si>
  <si>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</si>
  <si>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</si>
  <si>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</si>
  <si>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</si>
  <si>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</si>
  <si>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</si>
  <si>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</si>
  <si>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</si>
  <si>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</si>
  <si>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</si>
  <si>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</si>
  <si>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</si>
  <si>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</si>
  <si>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</si>
  <si>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</si>
  <si>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</si>
  <si>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</si>
  <si>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</si>
  <si>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</si>
  <si>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</si>
  <si>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</si>
  <si>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</si>
  <si>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</si>
  <si>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</si>
  <si>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</si>
  <si>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</si>
  <si>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</si>
  <si>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</si>
  <si>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</si>
  <si>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</si>
  <si>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</si>
  <si>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</si>
  <si>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</si>
  <si>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</si>
  <si>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</si>
  <si>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44</t>
  </si>
  <si>
    <t xml:space="preserve">VOL MAX 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</si>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</sst>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182.5</c:v>
                </c:pt>
                <c:pt idx="1">
                  <c:v>183.5</c:v>
                </c:pt>
                <c:pt idx="2">
                  <c:v>181.5</c:v>
                </c:pt>
                <c:pt idx="3">
                  <c:v>143.5</c:v>
                </c:pt>
                <c:pt idx="4">
                  <c:v>132</c:v>
                </c:pt>
                <c:pt idx="5">
                  <c:v>159</c:v>
                </c:pt>
                <c:pt idx="6">
                  <c:v>148</c:v>
                </c:pt>
                <c:pt idx="7">
                  <c:v>133</c:v>
                </c:pt>
                <c:pt idx="8">
                  <c:v>166</c:v>
                </c:pt>
                <c:pt idx="9">
                  <c:v>141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65664"/>
        <c:axId val="74477568"/>
      </c:barChart>
      <c:catAx>
        <c:axId val="744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7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7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6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691</c:v>
                </c:pt>
                <c:pt idx="4">
                  <c:v>640.5</c:v>
                </c:pt>
                <c:pt idx="5">
                  <c:v>616</c:v>
                </c:pt>
                <c:pt idx="6">
                  <c:v>582.5</c:v>
                </c:pt>
                <c:pt idx="7">
                  <c:v>572</c:v>
                </c:pt>
                <c:pt idx="8">
                  <c:v>606</c:v>
                </c:pt>
                <c:pt idx="9">
                  <c:v>588</c:v>
                </c:pt>
                <c:pt idx="13">
                  <c:v>540</c:v>
                </c:pt>
                <c:pt idx="14">
                  <c:v>538</c:v>
                </c:pt>
                <c:pt idx="15">
                  <c:v>537.5</c:v>
                </c:pt>
                <c:pt idx="16">
                  <c:v>550</c:v>
                </c:pt>
                <c:pt idx="17">
                  <c:v>530</c:v>
                </c:pt>
                <c:pt idx="18">
                  <c:v>504</c:v>
                </c:pt>
                <c:pt idx="19">
                  <c:v>499</c:v>
                </c:pt>
                <c:pt idx="20">
                  <c:v>508</c:v>
                </c:pt>
                <c:pt idx="21">
                  <c:v>532</c:v>
                </c:pt>
                <c:pt idx="22">
                  <c:v>543</c:v>
                </c:pt>
                <c:pt idx="23">
                  <c:v>521</c:v>
                </c:pt>
                <c:pt idx="24">
                  <c:v>524</c:v>
                </c:pt>
                <c:pt idx="25">
                  <c:v>514</c:v>
                </c:pt>
                <c:pt idx="29">
                  <c:v>533</c:v>
                </c:pt>
                <c:pt idx="30">
                  <c:v>406</c:v>
                </c:pt>
                <c:pt idx="31">
                  <c:v>270.5</c:v>
                </c:pt>
                <c:pt idx="32">
                  <c:v>143.5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726.5</c:v>
                </c:pt>
                <c:pt idx="4">
                  <c:v>750.5</c:v>
                </c:pt>
                <c:pt idx="5">
                  <c:v>774</c:v>
                </c:pt>
                <c:pt idx="6">
                  <c:v>788</c:v>
                </c:pt>
                <c:pt idx="7">
                  <c:v>792.5</c:v>
                </c:pt>
                <c:pt idx="8">
                  <c:v>797.5</c:v>
                </c:pt>
                <c:pt idx="9">
                  <c:v>819</c:v>
                </c:pt>
                <c:pt idx="13">
                  <c:v>873.5</c:v>
                </c:pt>
                <c:pt idx="14">
                  <c:v>864.5</c:v>
                </c:pt>
                <c:pt idx="15">
                  <c:v>823</c:v>
                </c:pt>
                <c:pt idx="16">
                  <c:v>757</c:v>
                </c:pt>
                <c:pt idx="17">
                  <c:v>743</c:v>
                </c:pt>
                <c:pt idx="18">
                  <c:v>694.5</c:v>
                </c:pt>
                <c:pt idx="19">
                  <c:v>680.5</c:v>
                </c:pt>
                <c:pt idx="20">
                  <c:v>679</c:v>
                </c:pt>
                <c:pt idx="21">
                  <c:v>676</c:v>
                </c:pt>
                <c:pt idx="22">
                  <c:v>721.5</c:v>
                </c:pt>
                <c:pt idx="23">
                  <c:v>764.5</c:v>
                </c:pt>
                <c:pt idx="24">
                  <c:v>791.5</c:v>
                </c:pt>
                <c:pt idx="25">
                  <c:v>834.5</c:v>
                </c:pt>
                <c:pt idx="29">
                  <c:v>840</c:v>
                </c:pt>
                <c:pt idx="30">
                  <c:v>616.5</c:v>
                </c:pt>
                <c:pt idx="31">
                  <c:v>381.5</c:v>
                </c:pt>
                <c:pt idx="32">
                  <c:v>180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1417.5</c:v>
                </c:pt>
                <c:pt idx="4">
                  <c:v>1391</c:v>
                </c:pt>
                <c:pt idx="5">
                  <c:v>1390</c:v>
                </c:pt>
                <c:pt idx="6">
                  <c:v>1370.5</c:v>
                </c:pt>
                <c:pt idx="7">
                  <c:v>1364.5</c:v>
                </c:pt>
                <c:pt idx="8">
                  <c:v>1403.5</c:v>
                </c:pt>
                <c:pt idx="9">
                  <c:v>1407</c:v>
                </c:pt>
                <c:pt idx="13">
                  <c:v>1413.5</c:v>
                </c:pt>
                <c:pt idx="14">
                  <c:v>1402.5</c:v>
                </c:pt>
                <c:pt idx="15">
                  <c:v>1360.5</c:v>
                </c:pt>
                <c:pt idx="16">
                  <c:v>1307</c:v>
                </c:pt>
                <c:pt idx="17">
                  <c:v>1273</c:v>
                </c:pt>
                <c:pt idx="18">
                  <c:v>1198.5</c:v>
                </c:pt>
                <c:pt idx="19">
                  <c:v>1179.5</c:v>
                </c:pt>
                <c:pt idx="20">
                  <c:v>1187</c:v>
                </c:pt>
                <c:pt idx="21">
                  <c:v>1208</c:v>
                </c:pt>
                <c:pt idx="22">
                  <c:v>1264.5</c:v>
                </c:pt>
                <c:pt idx="23">
                  <c:v>1285.5</c:v>
                </c:pt>
                <c:pt idx="24">
                  <c:v>1315.5</c:v>
                </c:pt>
                <c:pt idx="25">
                  <c:v>1348.5</c:v>
                </c:pt>
                <c:pt idx="29">
                  <c:v>1373</c:v>
                </c:pt>
                <c:pt idx="30">
                  <c:v>1022.5</c:v>
                </c:pt>
                <c:pt idx="31">
                  <c:v>652</c:v>
                </c:pt>
                <c:pt idx="32">
                  <c:v>323.5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35456"/>
        <c:axId val="72836992"/>
      </c:lineChart>
      <c:catAx>
        <c:axId val="72835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8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36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2835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127</c:v>
                </c:pt>
                <c:pt idx="1">
                  <c:v>135.5</c:v>
                </c:pt>
                <c:pt idx="2">
                  <c:v>127</c:v>
                </c:pt>
                <c:pt idx="3">
                  <c:v>143.5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88832"/>
        <c:axId val="74512640"/>
      </c:barChart>
      <c:catAx>
        <c:axId val="7448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51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51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88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147.5</c:v>
                </c:pt>
                <c:pt idx="1">
                  <c:v>136.5</c:v>
                </c:pt>
                <c:pt idx="2">
                  <c:v>121</c:v>
                </c:pt>
                <c:pt idx="3">
                  <c:v>135</c:v>
                </c:pt>
                <c:pt idx="4">
                  <c:v>145.5</c:v>
                </c:pt>
                <c:pt idx="5">
                  <c:v>136</c:v>
                </c:pt>
                <c:pt idx="6">
                  <c:v>133.5</c:v>
                </c:pt>
                <c:pt idx="7">
                  <c:v>115</c:v>
                </c:pt>
                <c:pt idx="8">
                  <c:v>119.5</c:v>
                </c:pt>
                <c:pt idx="9">
                  <c:v>131</c:v>
                </c:pt>
                <c:pt idx="10">
                  <c:v>142.5</c:v>
                </c:pt>
                <c:pt idx="11">
                  <c:v>139</c:v>
                </c:pt>
                <c:pt idx="12">
                  <c:v>130.5</c:v>
                </c:pt>
                <c:pt idx="13">
                  <c:v>109</c:v>
                </c:pt>
                <c:pt idx="14">
                  <c:v>145.5</c:v>
                </c:pt>
                <c:pt idx="15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05376"/>
        <c:axId val="74445568"/>
      </c:barChart>
      <c:catAx>
        <c:axId val="744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4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44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05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169.5</c:v>
                </c:pt>
                <c:pt idx="1">
                  <c:v>186</c:v>
                </c:pt>
                <c:pt idx="2">
                  <c:v>186.5</c:v>
                </c:pt>
                <c:pt idx="3">
                  <c:v>184.5</c:v>
                </c:pt>
                <c:pt idx="4">
                  <c:v>193.5</c:v>
                </c:pt>
                <c:pt idx="5">
                  <c:v>209.5</c:v>
                </c:pt>
                <c:pt idx="6">
                  <c:v>200.5</c:v>
                </c:pt>
                <c:pt idx="7">
                  <c:v>189</c:v>
                </c:pt>
                <c:pt idx="8">
                  <c:v>198.5</c:v>
                </c:pt>
                <c:pt idx="9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07040"/>
        <c:axId val="75210112"/>
      </c:barChart>
      <c:catAx>
        <c:axId val="7520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1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1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0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223.5</c:v>
                </c:pt>
                <c:pt idx="1">
                  <c:v>235</c:v>
                </c:pt>
                <c:pt idx="2">
                  <c:v>201.5</c:v>
                </c:pt>
                <c:pt idx="3">
                  <c:v>180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21632"/>
        <c:axId val="75257728"/>
      </c:barChart>
      <c:catAx>
        <c:axId val="752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5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5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2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218.5</c:v>
                </c:pt>
                <c:pt idx="1">
                  <c:v>224.5</c:v>
                </c:pt>
                <c:pt idx="2">
                  <c:v>240</c:v>
                </c:pt>
                <c:pt idx="3">
                  <c:v>190.5</c:v>
                </c:pt>
                <c:pt idx="4">
                  <c:v>209.5</c:v>
                </c:pt>
                <c:pt idx="5">
                  <c:v>183</c:v>
                </c:pt>
                <c:pt idx="6">
                  <c:v>174</c:v>
                </c:pt>
                <c:pt idx="7">
                  <c:v>176.5</c:v>
                </c:pt>
                <c:pt idx="8">
                  <c:v>161</c:v>
                </c:pt>
                <c:pt idx="9">
                  <c:v>169</c:v>
                </c:pt>
                <c:pt idx="10">
                  <c:v>172.5</c:v>
                </c:pt>
                <c:pt idx="11">
                  <c:v>173.5</c:v>
                </c:pt>
                <c:pt idx="12">
                  <c:v>206.5</c:v>
                </c:pt>
                <c:pt idx="13">
                  <c:v>212</c:v>
                </c:pt>
                <c:pt idx="14">
                  <c:v>199.5</c:v>
                </c:pt>
                <c:pt idx="15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78208"/>
        <c:axId val="75297920"/>
      </c:barChart>
      <c:catAx>
        <c:axId val="7527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9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7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352</c:v>
                </c:pt>
                <c:pt idx="1">
                  <c:v>369.5</c:v>
                </c:pt>
                <c:pt idx="2">
                  <c:v>368</c:v>
                </c:pt>
                <c:pt idx="3">
                  <c:v>328</c:v>
                </c:pt>
                <c:pt idx="4">
                  <c:v>325.5</c:v>
                </c:pt>
                <c:pt idx="5">
                  <c:v>368.5</c:v>
                </c:pt>
                <c:pt idx="6">
                  <c:v>348.5</c:v>
                </c:pt>
                <c:pt idx="7">
                  <c:v>322</c:v>
                </c:pt>
                <c:pt idx="8">
                  <c:v>364.5</c:v>
                </c:pt>
                <c:pt idx="9">
                  <c:v>372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88096"/>
        <c:axId val="76791168"/>
      </c:barChart>
      <c:catAx>
        <c:axId val="7678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91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88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350.5</c:v>
                </c:pt>
                <c:pt idx="1">
                  <c:v>370.5</c:v>
                </c:pt>
                <c:pt idx="2">
                  <c:v>328.5</c:v>
                </c:pt>
                <c:pt idx="3">
                  <c:v>323.5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98208"/>
        <c:axId val="76903936"/>
      </c:barChart>
      <c:catAx>
        <c:axId val="7679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90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90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9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366</c:v>
                </c:pt>
                <c:pt idx="1">
                  <c:v>361</c:v>
                </c:pt>
                <c:pt idx="2">
                  <c:v>361</c:v>
                </c:pt>
                <c:pt idx="3">
                  <c:v>325.5</c:v>
                </c:pt>
                <c:pt idx="4">
                  <c:v>355</c:v>
                </c:pt>
                <c:pt idx="5">
                  <c:v>319</c:v>
                </c:pt>
                <c:pt idx="6">
                  <c:v>307.5</c:v>
                </c:pt>
                <c:pt idx="7">
                  <c:v>291.5</c:v>
                </c:pt>
                <c:pt idx="8">
                  <c:v>280.5</c:v>
                </c:pt>
                <c:pt idx="9">
                  <c:v>300</c:v>
                </c:pt>
                <c:pt idx="10">
                  <c:v>315</c:v>
                </c:pt>
                <c:pt idx="11">
                  <c:v>312.5</c:v>
                </c:pt>
                <c:pt idx="12">
                  <c:v>337</c:v>
                </c:pt>
                <c:pt idx="13">
                  <c:v>321</c:v>
                </c:pt>
                <c:pt idx="14">
                  <c:v>345</c:v>
                </c:pt>
                <c:pt idx="15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396480"/>
        <c:axId val="81399808"/>
      </c:barChart>
      <c:catAx>
        <c:axId val="8139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99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9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19786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31401</xdr:colOff>
      <xdr:row>0</xdr:row>
      <xdr:rowOff>157004</xdr:rowOff>
    </xdr:from>
    <xdr:to>
      <xdr:col>35</xdr:col>
      <xdr:colOff>266662</xdr:colOff>
      <xdr:row>5</xdr:row>
      <xdr:rowOff>20933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755275" y="157004"/>
          <a:ext cx="1805316" cy="7745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9" t="s">
        <v>56</v>
      </c>
      <c r="B5" s="169"/>
      <c r="C5" s="169"/>
      <c r="D5" s="174" t="s">
        <v>147</v>
      </c>
      <c r="E5" s="174"/>
      <c r="F5" s="174"/>
      <c r="G5" s="174"/>
      <c r="H5" s="174"/>
      <c r="I5" s="169" t="s">
        <v>53</v>
      </c>
      <c r="J5" s="169"/>
      <c r="K5" s="169"/>
      <c r="L5" s="175">
        <v>1139</v>
      </c>
      <c r="M5" s="175"/>
      <c r="N5" s="175"/>
      <c r="O5" s="12"/>
      <c r="P5" s="169" t="s">
        <v>57</v>
      </c>
      <c r="Q5" s="169"/>
      <c r="R5" s="169"/>
      <c r="S5" s="173" t="s">
        <v>146</v>
      </c>
      <c r="T5" s="173"/>
      <c r="U5" s="173"/>
    </row>
    <row r="6" spans="1:28" ht="12.75" customHeight="1" x14ac:dyDescent="0.2">
      <c r="A6" s="169" t="s">
        <v>55</v>
      </c>
      <c r="B6" s="169"/>
      <c r="C6" s="169"/>
      <c r="D6" s="171" t="s">
        <v>149</v>
      </c>
      <c r="E6" s="171"/>
      <c r="F6" s="171"/>
      <c r="G6" s="171"/>
      <c r="H6" s="171"/>
      <c r="I6" s="169" t="s">
        <v>59</v>
      </c>
      <c r="J6" s="169"/>
      <c r="K6" s="169"/>
      <c r="L6" s="182">
        <v>3</v>
      </c>
      <c r="M6" s="182"/>
      <c r="N6" s="182"/>
      <c r="O6" s="42"/>
      <c r="P6" s="169" t="s">
        <v>58</v>
      </c>
      <c r="Q6" s="169"/>
      <c r="R6" s="169"/>
      <c r="S6" s="183">
        <v>43991</v>
      </c>
      <c r="T6" s="183"/>
      <c r="U6" s="183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v>84</v>
      </c>
      <c r="C10" s="46">
        <v>104</v>
      </c>
      <c r="D10" s="46">
        <v>17</v>
      </c>
      <c r="E10" s="46">
        <v>1</v>
      </c>
      <c r="F10" s="6">
        <f t="shared" ref="F10:F22" si="0">B10*0.5+C10*1+D10*2+E10*2.5</f>
        <v>182.5</v>
      </c>
      <c r="G10" s="2"/>
      <c r="H10" s="19" t="s">
        <v>4</v>
      </c>
      <c r="I10" s="46">
        <v>46</v>
      </c>
      <c r="J10" s="46">
        <v>72</v>
      </c>
      <c r="K10" s="46">
        <v>15</v>
      </c>
      <c r="L10" s="46">
        <v>4</v>
      </c>
      <c r="M10" s="6">
        <f t="shared" ref="M10:M22" si="1">I10*0.5+J10*1+K10*2+L10*2.5</f>
        <v>135</v>
      </c>
      <c r="N10" s="9">
        <f>F20+F21+F22+M10</f>
        <v>540</v>
      </c>
      <c r="O10" s="19" t="s">
        <v>43</v>
      </c>
      <c r="P10" s="46">
        <v>59</v>
      </c>
      <c r="Q10" s="46">
        <v>79</v>
      </c>
      <c r="R10" s="46">
        <v>8</v>
      </c>
      <c r="S10" s="46">
        <v>1</v>
      </c>
      <c r="T10" s="6">
        <f t="shared" ref="T10:T21" si="2">P10*0.5+Q10*1+R10*2+S10*2.5</f>
        <v>127</v>
      </c>
      <c r="U10" s="10"/>
      <c r="AB10" s="1"/>
    </row>
    <row r="11" spans="1:28" ht="24" customHeight="1" x14ac:dyDescent="0.2">
      <c r="A11" s="18" t="s">
        <v>14</v>
      </c>
      <c r="B11" s="46">
        <v>79</v>
      </c>
      <c r="C11" s="46">
        <v>97</v>
      </c>
      <c r="D11" s="46">
        <v>21</v>
      </c>
      <c r="E11" s="46">
        <v>2</v>
      </c>
      <c r="F11" s="6">
        <f t="shared" si="0"/>
        <v>183.5</v>
      </c>
      <c r="G11" s="2"/>
      <c r="H11" s="19" t="s">
        <v>5</v>
      </c>
      <c r="I11" s="46">
        <v>42</v>
      </c>
      <c r="J11" s="46">
        <v>93</v>
      </c>
      <c r="K11" s="46">
        <v>12</v>
      </c>
      <c r="L11" s="46">
        <v>3</v>
      </c>
      <c r="M11" s="6">
        <f t="shared" si="1"/>
        <v>145.5</v>
      </c>
      <c r="N11" s="9">
        <f>F21+F22+M10+M11</f>
        <v>538</v>
      </c>
      <c r="O11" s="19" t="s">
        <v>44</v>
      </c>
      <c r="P11" s="46">
        <v>52</v>
      </c>
      <c r="Q11" s="46">
        <v>87</v>
      </c>
      <c r="R11" s="46">
        <v>10</v>
      </c>
      <c r="S11" s="46">
        <v>1</v>
      </c>
      <c r="T11" s="6">
        <f t="shared" si="2"/>
        <v>135.5</v>
      </c>
      <c r="U11" s="2"/>
      <c r="AB11" s="1"/>
    </row>
    <row r="12" spans="1:28" ht="24" customHeight="1" x14ac:dyDescent="0.2">
      <c r="A12" s="18" t="s">
        <v>17</v>
      </c>
      <c r="B12" s="46">
        <v>62</v>
      </c>
      <c r="C12" s="46">
        <v>102</v>
      </c>
      <c r="D12" s="46">
        <v>23</v>
      </c>
      <c r="E12" s="46">
        <v>1</v>
      </c>
      <c r="F12" s="6">
        <f t="shared" si="0"/>
        <v>181.5</v>
      </c>
      <c r="G12" s="2"/>
      <c r="H12" s="19" t="s">
        <v>6</v>
      </c>
      <c r="I12" s="46">
        <v>44</v>
      </c>
      <c r="J12" s="46">
        <v>84</v>
      </c>
      <c r="K12" s="46">
        <v>10</v>
      </c>
      <c r="L12" s="46">
        <v>4</v>
      </c>
      <c r="M12" s="6">
        <f t="shared" si="1"/>
        <v>136</v>
      </c>
      <c r="N12" s="2">
        <f>F22+M10+M11+M12</f>
        <v>537.5</v>
      </c>
      <c r="O12" s="19" t="s">
        <v>32</v>
      </c>
      <c r="P12" s="46">
        <v>46</v>
      </c>
      <c r="Q12" s="46">
        <v>78</v>
      </c>
      <c r="R12" s="46">
        <v>8</v>
      </c>
      <c r="S12" s="46">
        <v>4</v>
      </c>
      <c r="T12" s="6">
        <f t="shared" si="2"/>
        <v>127</v>
      </c>
      <c r="U12" s="2"/>
      <c r="AB12" s="1"/>
    </row>
    <row r="13" spans="1:28" ht="24" customHeight="1" x14ac:dyDescent="0.2">
      <c r="A13" s="18" t="s">
        <v>19</v>
      </c>
      <c r="B13" s="46">
        <v>42</v>
      </c>
      <c r="C13" s="46">
        <v>84</v>
      </c>
      <c r="D13" s="46">
        <v>18</v>
      </c>
      <c r="E13" s="46">
        <v>1</v>
      </c>
      <c r="F13" s="6">
        <f t="shared" si="0"/>
        <v>143.5</v>
      </c>
      <c r="G13" s="2">
        <f t="shared" ref="G13:G19" si="3">F10+F11+F12+F13</f>
        <v>691</v>
      </c>
      <c r="H13" s="19" t="s">
        <v>7</v>
      </c>
      <c r="I13" s="46">
        <v>42</v>
      </c>
      <c r="J13" s="46">
        <v>76</v>
      </c>
      <c r="K13" s="46">
        <v>12</v>
      </c>
      <c r="L13" s="46">
        <v>5</v>
      </c>
      <c r="M13" s="6">
        <f t="shared" si="1"/>
        <v>133.5</v>
      </c>
      <c r="N13" s="2">
        <f t="shared" ref="N13:N18" si="4">M10+M11+M12+M13</f>
        <v>550</v>
      </c>
      <c r="O13" s="19" t="s">
        <v>33</v>
      </c>
      <c r="P13" s="46">
        <v>54</v>
      </c>
      <c r="Q13" s="46">
        <v>87</v>
      </c>
      <c r="R13" s="46">
        <v>11</v>
      </c>
      <c r="S13" s="46">
        <v>3</v>
      </c>
      <c r="T13" s="6">
        <f t="shared" si="2"/>
        <v>143.5</v>
      </c>
      <c r="U13" s="2">
        <f t="shared" ref="U13:U21" si="5">T10+T11+T12+T13</f>
        <v>533</v>
      </c>
      <c r="AB13" s="81">
        <v>212.5</v>
      </c>
    </row>
    <row r="14" spans="1:28" ht="24" customHeight="1" x14ac:dyDescent="0.2">
      <c r="A14" s="18" t="s">
        <v>21</v>
      </c>
      <c r="B14" s="46">
        <v>54</v>
      </c>
      <c r="C14" s="46">
        <v>78</v>
      </c>
      <c r="D14" s="46">
        <v>11</v>
      </c>
      <c r="E14" s="46">
        <v>2</v>
      </c>
      <c r="F14" s="6">
        <f t="shared" si="0"/>
        <v>132</v>
      </c>
      <c r="G14" s="2">
        <f t="shared" si="3"/>
        <v>640.5</v>
      </c>
      <c r="H14" s="19" t="s">
        <v>9</v>
      </c>
      <c r="I14" s="46">
        <v>38</v>
      </c>
      <c r="J14" s="46">
        <v>71</v>
      </c>
      <c r="K14" s="46">
        <v>10</v>
      </c>
      <c r="L14" s="46">
        <v>2</v>
      </c>
      <c r="M14" s="6">
        <f t="shared" si="1"/>
        <v>115</v>
      </c>
      <c r="N14" s="2">
        <f t="shared" si="4"/>
        <v>530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406</v>
      </c>
      <c r="AB14" s="81">
        <v>226</v>
      </c>
    </row>
    <row r="15" spans="1:28" ht="24" customHeight="1" x14ac:dyDescent="0.2">
      <c r="A15" s="18" t="s">
        <v>23</v>
      </c>
      <c r="B15" s="46">
        <v>42</v>
      </c>
      <c r="C15" s="46">
        <v>94</v>
      </c>
      <c r="D15" s="46">
        <v>17</v>
      </c>
      <c r="E15" s="46">
        <v>4</v>
      </c>
      <c r="F15" s="6">
        <f t="shared" si="0"/>
        <v>159</v>
      </c>
      <c r="G15" s="2">
        <f t="shared" si="3"/>
        <v>616</v>
      </c>
      <c r="H15" s="19" t="s">
        <v>12</v>
      </c>
      <c r="I15" s="46">
        <v>35</v>
      </c>
      <c r="J15" s="46">
        <v>79</v>
      </c>
      <c r="K15" s="46">
        <v>9</v>
      </c>
      <c r="L15" s="46">
        <v>2</v>
      </c>
      <c r="M15" s="6">
        <f t="shared" si="1"/>
        <v>119.5</v>
      </c>
      <c r="N15" s="2">
        <f t="shared" si="4"/>
        <v>504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270.5</v>
      </c>
      <c r="AB15" s="81">
        <v>233.5</v>
      </c>
    </row>
    <row r="16" spans="1:28" ht="24" customHeight="1" x14ac:dyDescent="0.2">
      <c r="A16" s="18" t="s">
        <v>39</v>
      </c>
      <c r="B16" s="46">
        <v>49</v>
      </c>
      <c r="C16" s="46">
        <v>86</v>
      </c>
      <c r="D16" s="46">
        <v>15</v>
      </c>
      <c r="E16" s="46">
        <v>3</v>
      </c>
      <c r="F16" s="6">
        <f t="shared" si="0"/>
        <v>148</v>
      </c>
      <c r="G16" s="2">
        <f t="shared" si="3"/>
        <v>582.5</v>
      </c>
      <c r="H16" s="19" t="s">
        <v>15</v>
      </c>
      <c r="I16" s="46">
        <v>39</v>
      </c>
      <c r="J16" s="46">
        <v>85</v>
      </c>
      <c r="K16" s="46">
        <v>12</v>
      </c>
      <c r="L16" s="46">
        <v>1</v>
      </c>
      <c r="M16" s="6">
        <f t="shared" si="1"/>
        <v>131</v>
      </c>
      <c r="N16" s="2">
        <f t="shared" si="4"/>
        <v>499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143.5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77</v>
      </c>
      <c r="D17" s="46">
        <v>12</v>
      </c>
      <c r="E17" s="46">
        <v>5</v>
      </c>
      <c r="F17" s="6">
        <f t="shared" si="0"/>
        <v>133</v>
      </c>
      <c r="G17" s="2">
        <f t="shared" si="3"/>
        <v>572</v>
      </c>
      <c r="H17" s="19" t="s">
        <v>18</v>
      </c>
      <c r="I17" s="46">
        <v>43</v>
      </c>
      <c r="J17" s="46">
        <v>94</v>
      </c>
      <c r="K17" s="46">
        <v>11</v>
      </c>
      <c r="L17" s="46">
        <v>2</v>
      </c>
      <c r="M17" s="6">
        <f t="shared" si="1"/>
        <v>142.5</v>
      </c>
      <c r="N17" s="2">
        <f t="shared" si="4"/>
        <v>508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54</v>
      </c>
      <c r="C18" s="46">
        <v>104</v>
      </c>
      <c r="D18" s="46">
        <v>15</v>
      </c>
      <c r="E18" s="46">
        <v>2</v>
      </c>
      <c r="F18" s="6">
        <f t="shared" si="0"/>
        <v>166</v>
      </c>
      <c r="G18" s="2">
        <f t="shared" si="3"/>
        <v>606</v>
      </c>
      <c r="H18" s="19" t="s">
        <v>20</v>
      </c>
      <c r="I18" s="46">
        <v>46</v>
      </c>
      <c r="J18" s="46">
        <v>81</v>
      </c>
      <c r="K18" s="46">
        <v>15</v>
      </c>
      <c r="L18" s="46">
        <v>2</v>
      </c>
      <c r="M18" s="6">
        <f t="shared" si="1"/>
        <v>139</v>
      </c>
      <c r="N18" s="2">
        <f t="shared" si="4"/>
        <v>532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42</v>
      </c>
      <c r="C19" s="47">
        <v>92</v>
      </c>
      <c r="D19" s="47">
        <v>9</v>
      </c>
      <c r="E19" s="47">
        <v>4</v>
      </c>
      <c r="F19" s="7">
        <f t="shared" si="0"/>
        <v>141</v>
      </c>
      <c r="G19" s="3">
        <f t="shared" si="3"/>
        <v>588</v>
      </c>
      <c r="H19" s="20" t="s">
        <v>22</v>
      </c>
      <c r="I19" s="45">
        <v>50</v>
      </c>
      <c r="J19" s="45">
        <v>80</v>
      </c>
      <c r="K19" s="45">
        <v>9</v>
      </c>
      <c r="L19" s="45">
        <v>3</v>
      </c>
      <c r="M19" s="6">
        <f t="shared" si="1"/>
        <v>130.5</v>
      </c>
      <c r="N19" s="2">
        <f>M16+M17+M18+M19</f>
        <v>543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42</v>
      </c>
      <c r="C20" s="45">
        <v>97</v>
      </c>
      <c r="D20" s="45">
        <v>11</v>
      </c>
      <c r="E20" s="45">
        <v>3</v>
      </c>
      <c r="F20" s="8">
        <f t="shared" si="0"/>
        <v>147.5</v>
      </c>
      <c r="G20" s="35"/>
      <c r="H20" s="19" t="s">
        <v>24</v>
      </c>
      <c r="I20" s="46">
        <v>45</v>
      </c>
      <c r="J20" s="46">
        <v>64</v>
      </c>
      <c r="K20" s="46">
        <v>10</v>
      </c>
      <c r="L20" s="46">
        <v>1</v>
      </c>
      <c r="M20" s="8">
        <f t="shared" si="1"/>
        <v>109</v>
      </c>
      <c r="N20" s="2">
        <f>M17+M18+M19+M20</f>
        <v>521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36</v>
      </c>
      <c r="C21" s="46">
        <v>88</v>
      </c>
      <c r="D21" s="46">
        <v>14</v>
      </c>
      <c r="E21" s="46">
        <v>1</v>
      </c>
      <c r="F21" s="6">
        <f t="shared" si="0"/>
        <v>136.5</v>
      </c>
      <c r="G21" s="36"/>
      <c r="H21" s="20" t="s">
        <v>25</v>
      </c>
      <c r="I21" s="46">
        <v>35</v>
      </c>
      <c r="J21" s="46">
        <v>88</v>
      </c>
      <c r="K21" s="46">
        <v>15</v>
      </c>
      <c r="L21" s="46">
        <v>4</v>
      </c>
      <c r="M21" s="6">
        <f t="shared" si="1"/>
        <v>145.5</v>
      </c>
      <c r="N21" s="2">
        <f>M18+M19+M20+M21</f>
        <v>524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52</v>
      </c>
      <c r="C22" s="46">
        <v>77</v>
      </c>
      <c r="D22" s="46">
        <v>9</v>
      </c>
      <c r="E22" s="46">
        <v>0</v>
      </c>
      <c r="F22" s="6">
        <f t="shared" si="0"/>
        <v>121</v>
      </c>
      <c r="G22" s="2"/>
      <c r="H22" s="21" t="s">
        <v>26</v>
      </c>
      <c r="I22" s="47">
        <v>34</v>
      </c>
      <c r="J22" s="47">
        <v>83</v>
      </c>
      <c r="K22" s="47">
        <v>12</v>
      </c>
      <c r="L22" s="47">
        <v>2</v>
      </c>
      <c r="M22" s="6">
        <f t="shared" si="1"/>
        <v>129</v>
      </c>
      <c r="N22" s="3">
        <f>M19+M20+M21+M22</f>
        <v>514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691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550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533</v>
      </c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63</v>
      </c>
      <c r="G24" s="88"/>
      <c r="H24" s="186"/>
      <c r="I24" s="187"/>
      <c r="J24" s="82" t="s">
        <v>71</v>
      </c>
      <c r="K24" s="86"/>
      <c r="L24" s="86"/>
      <c r="M24" s="87" t="s">
        <v>74</v>
      </c>
      <c r="N24" s="88"/>
      <c r="O24" s="186"/>
      <c r="P24" s="187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D5:H5"/>
    <mergeCell ref="A2:U2"/>
    <mergeCell ref="S5:U5"/>
    <mergeCell ref="E4:H4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9" sqref="W1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2" t="s">
        <v>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9" t="s">
        <v>54</v>
      </c>
      <c r="B4" s="209"/>
      <c r="C4" s="209"/>
      <c r="D4" s="51"/>
      <c r="E4" s="213" t="str">
        <f>'G-2'!E4:H4</f>
        <v>DE OBRA</v>
      </c>
      <c r="F4" s="213"/>
      <c r="G4" s="213"/>
      <c r="H4" s="21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0" t="s">
        <v>56</v>
      </c>
      <c r="B5" s="210"/>
      <c r="C5" s="210"/>
      <c r="D5" s="213" t="str">
        <f>'G-2'!D5:H5</f>
        <v>CALLE 50 X CARRERA 44</v>
      </c>
      <c r="E5" s="213"/>
      <c r="F5" s="213"/>
      <c r="G5" s="213"/>
      <c r="H5" s="213"/>
      <c r="I5" s="210" t="s">
        <v>53</v>
      </c>
      <c r="J5" s="210"/>
      <c r="K5" s="210"/>
      <c r="L5" s="175">
        <f>'G-2'!L5:N5</f>
        <v>1139</v>
      </c>
      <c r="M5" s="175"/>
      <c r="N5" s="175"/>
      <c r="O5" s="50"/>
      <c r="P5" s="210" t="s">
        <v>57</v>
      </c>
      <c r="Q5" s="210"/>
      <c r="R5" s="210"/>
      <c r="S5" s="175" t="s">
        <v>132</v>
      </c>
      <c r="T5" s="175"/>
      <c r="U5" s="175"/>
    </row>
    <row r="6" spans="1:28" ht="12.75" customHeight="1" x14ac:dyDescent="0.2">
      <c r="A6" s="210" t="s">
        <v>55</v>
      </c>
      <c r="B6" s="210"/>
      <c r="C6" s="210"/>
      <c r="D6" s="211" t="s">
        <v>150</v>
      </c>
      <c r="E6" s="211"/>
      <c r="F6" s="211"/>
      <c r="G6" s="211"/>
      <c r="H6" s="211"/>
      <c r="I6" s="210" t="s">
        <v>59</v>
      </c>
      <c r="J6" s="210"/>
      <c r="K6" s="210"/>
      <c r="L6" s="219">
        <v>4</v>
      </c>
      <c r="M6" s="219"/>
      <c r="N6" s="219"/>
      <c r="O6" s="54"/>
      <c r="P6" s="210" t="s">
        <v>58</v>
      </c>
      <c r="Q6" s="210"/>
      <c r="R6" s="210"/>
      <c r="S6" s="183">
        <v>43991</v>
      </c>
      <c r="T6" s="183"/>
      <c r="U6" s="183"/>
    </row>
    <row r="7" spans="1:28" ht="7.5" customHeight="1" x14ac:dyDescent="0.2">
      <c r="A7" s="55"/>
      <c r="B7" s="49"/>
      <c r="C7" s="49"/>
      <c r="D7" s="49"/>
      <c r="E7" s="220"/>
      <c r="F7" s="220"/>
      <c r="G7" s="220"/>
      <c r="H7" s="220"/>
      <c r="I7" s="220"/>
      <c r="J7" s="220"/>
      <c r="K7" s="22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4" t="s">
        <v>36</v>
      </c>
      <c r="B8" s="216" t="s">
        <v>34</v>
      </c>
      <c r="C8" s="217"/>
      <c r="D8" s="217"/>
      <c r="E8" s="218"/>
      <c r="F8" s="214" t="s">
        <v>35</v>
      </c>
      <c r="G8" s="214" t="s">
        <v>37</v>
      </c>
      <c r="H8" s="214" t="s">
        <v>36</v>
      </c>
      <c r="I8" s="216" t="s">
        <v>34</v>
      </c>
      <c r="J8" s="217"/>
      <c r="K8" s="217"/>
      <c r="L8" s="218"/>
      <c r="M8" s="214" t="s">
        <v>35</v>
      </c>
      <c r="N8" s="214" t="s">
        <v>37</v>
      </c>
      <c r="O8" s="214" t="s">
        <v>36</v>
      </c>
      <c r="P8" s="216" t="s">
        <v>34</v>
      </c>
      <c r="Q8" s="217"/>
      <c r="R8" s="217"/>
      <c r="S8" s="218"/>
      <c r="T8" s="214" t="s">
        <v>35</v>
      </c>
      <c r="U8" s="214" t="s">
        <v>37</v>
      </c>
    </row>
    <row r="9" spans="1:28" ht="12" customHeight="1" x14ac:dyDescent="0.2">
      <c r="A9" s="215"/>
      <c r="B9" s="57" t="s">
        <v>52</v>
      </c>
      <c r="C9" s="57" t="s">
        <v>0</v>
      </c>
      <c r="D9" s="57" t="s">
        <v>2</v>
      </c>
      <c r="E9" s="58" t="s">
        <v>3</v>
      </c>
      <c r="F9" s="215"/>
      <c r="G9" s="215"/>
      <c r="H9" s="215"/>
      <c r="I9" s="59" t="s">
        <v>52</v>
      </c>
      <c r="J9" s="59" t="s">
        <v>0</v>
      </c>
      <c r="K9" s="57" t="s">
        <v>2</v>
      </c>
      <c r="L9" s="58" t="s">
        <v>3</v>
      </c>
      <c r="M9" s="215"/>
      <c r="N9" s="215"/>
      <c r="O9" s="215"/>
      <c r="P9" s="59" t="s">
        <v>52</v>
      </c>
      <c r="Q9" s="59" t="s">
        <v>0</v>
      </c>
      <c r="R9" s="57" t="s">
        <v>2</v>
      </c>
      <c r="S9" s="58" t="s">
        <v>3</v>
      </c>
      <c r="T9" s="215"/>
      <c r="U9" s="215"/>
    </row>
    <row r="10" spans="1:28" ht="24" customHeight="1" x14ac:dyDescent="0.2">
      <c r="A10" s="60" t="s">
        <v>11</v>
      </c>
      <c r="B10" s="61">
        <v>27</v>
      </c>
      <c r="C10" s="61">
        <v>98</v>
      </c>
      <c r="D10" s="61">
        <v>24</v>
      </c>
      <c r="E10" s="61">
        <v>4</v>
      </c>
      <c r="F10" s="62">
        <f t="shared" ref="F10:F22" si="0">B10*0.5+C10*1+D10*2+E10*2.5</f>
        <v>169.5</v>
      </c>
      <c r="G10" s="63"/>
      <c r="H10" s="64" t="s">
        <v>4</v>
      </c>
      <c r="I10" s="46">
        <v>28</v>
      </c>
      <c r="J10" s="46">
        <v>126</v>
      </c>
      <c r="K10" s="46">
        <v>19</v>
      </c>
      <c r="L10" s="46">
        <v>5</v>
      </c>
      <c r="M10" s="62">
        <f t="shared" ref="M10:M22" si="1">I10*0.5+J10*1+K10*2+L10*2.5</f>
        <v>190.5</v>
      </c>
      <c r="N10" s="65">
        <f>F20+F21+F22+M10</f>
        <v>873.5</v>
      </c>
      <c r="O10" s="64" t="s">
        <v>43</v>
      </c>
      <c r="P10" s="46">
        <v>29</v>
      </c>
      <c r="Q10" s="46">
        <v>157</v>
      </c>
      <c r="R10" s="46">
        <v>21</v>
      </c>
      <c r="S10" s="46">
        <v>4</v>
      </c>
      <c r="T10" s="62">
        <f t="shared" ref="T10:T21" si="2">P10*0.5+Q10*1+R10*2+S10*2.5</f>
        <v>223.5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24</v>
      </c>
      <c r="C11" s="61">
        <v>117</v>
      </c>
      <c r="D11" s="61">
        <v>21</v>
      </c>
      <c r="E11" s="61">
        <v>6</v>
      </c>
      <c r="F11" s="62">
        <f t="shared" si="0"/>
        <v>186</v>
      </c>
      <c r="G11" s="63"/>
      <c r="H11" s="64" t="s">
        <v>5</v>
      </c>
      <c r="I11" s="46">
        <v>32</v>
      </c>
      <c r="J11" s="46">
        <v>152</v>
      </c>
      <c r="K11" s="46">
        <v>17</v>
      </c>
      <c r="L11" s="46">
        <v>3</v>
      </c>
      <c r="M11" s="62">
        <f t="shared" si="1"/>
        <v>209.5</v>
      </c>
      <c r="N11" s="65">
        <f>F21+F22+M10+M11</f>
        <v>864.5</v>
      </c>
      <c r="O11" s="64" t="s">
        <v>44</v>
      </c>
      <c r="P11" s="46">
        <v>32</v>
      </c>
      <c r="Q11" s="46">
        <v>168</v>
      </c>
      <c r="R11" s="46">
        <v>18</v>
      </c>
      <c r="S11" s="46">
        <v>6</v>
      </c>
      <c r="T11" s="62">
        <f t="shared" si="2"/>
        <v>235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21</v>
      </c>
      <c r="C12" s="61">
        <v>112</v>
      </c>
      <c r="D12" s="61">
        <v>27</v>
      </c>
      <c r="E12" s="61">
        <v>4</v>
      </c>
      <c r="F12" s="62">
        <f t="shared" si="0"/>
        <v>186.5</v>
      </c>
      <c r="G12" s="63"/>
      <c r="H12" s="64" t="s">
        <v>6</v>
      </c>
      <c r="I12" s="46">
        <v>29</v>
      </c>
      <c r="J12" s="46">
        <v>131</v>
      </c>
      <c r="K12" s="46">
        <v>15</v>
      </c>
      <c r="L12" s="46">
        <v>3</v>
      </c>
      <c r="M12" s="62">
        <f t="shared" si="1"/>
        <v>183</v>
      </c>
      <c r="N12" s="63">
        <f>F22+M10+M11+M12</f>
        <v>823</v>
      </c>
      <c r="O12" s="64" t="s">
        <v>32</v>
      </c>
      <c r="P12" s="46">
        <v>38</v>
      </c>
      <c r="Q12" s="46">
        <v>134</v>
      </c>
      <c r="R12" s="46">
        <v>18</v>
      </c>
      <c r="S12" s="46">
        <v>5</v>
      </c>
      <c r="T12" s="62">
        <f t="shared" si="2"/>
        <v>201.5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</v>
      </c>
      <c r="C13" s="61">
        <v>110</v>
      </c>
      <c r="D13" s="61">
        <v>29</v>
      </c>
      <c r="E13" s="61">
        <v>4</v>
      </c>
      <c r="F13" s="62">
        <f t="shared" si="0"/>
        <v>184.5</v>
      </c>
      <c r="G13" s="63">
        <f t="shared" ref="G13:G19" si="3">F10+F11+F12+F13</f>
        <v>726.5</v>
      </c>
      <c r="H13" s="64" t="s">
        <v>7</v>
      </c>
      <c r="I13" s="46">
        <v>23</v>
      </c>
      <c r="J13" s="46">
        <v>120</v>
      </c>
      <c r="K13" s="46">
        <v>15</v>
      </c>
      <c r="L13" s="46">
        <v>5</v>
      </c>
      <c r="M13" s="62">
        <f t="shared" si="1"/>
        <v>174</v>
      </c>
      <c r="N13" s="63">
        <f t="shared" ref="N13:N18" si="4">M10+M11+M12+M13</f>
        <v>757</v>
      </c>
      <c r="O13" s="64" t="s">
        <v>33</v>
      </c>
      <c r="P13" s="46">
        <v>23</v>
      </c>
      <c r="Q13" s="46">
        <v>121</v>
      </c>
      <c r="R13" s="46">
        <v>20</v>
      </c>
      <c r="S13" s="46">
        <v>3</v>
      </c>
      <c r="T13" s="62">
        <f t="shared" si="2"/>
        <v>180</v>
      </c>
      <c r="U13" s="63">
        <f t="shared" ref="U13:U21" si="5">T10+T11+T12+T13</f>
        <v>840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19</v>
      </c>
      <c r="C14" s="61">
        <v>135</v>
      </c>
      <c r="D14" s="61">
        <v>22</v>
      </c>
      <c r="E14" s="61">
        <v>2</v>
      </c>
      <c r="F14" s="62">
        <f t="shared" si="0"/>
        <v>193.5</v>
      </c>
      <c r="G14" s="63">
        <f t="shared" si="3"/>
        <v>750.5</v>
      </c>
      <c r="H14" s="64" t="s">
        <v>9</v>
      </c>
      <c r="I14" s="46">
        <v>20</v>
      </c>
      <c r="J14" s="46">
        <v>125</v>
      </c>
      <c r="K14" s="46">
        <v>17</v>
      </c>
      <c r="L14" s="46">
        <v>3</v>
      </c>
      <c r="M14" s="62">
        <f t="shared" si="1"/>
        <v>176.5</v>
      </c>
      <c r="N14" s="63">
        <f t="shared" si="4"/>
        <v>743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616.5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23</v>
      </c>
      <c r="C15" s="61">
        <v>148</v>
      </c>
      <c r="D15" s="61">
        <v>20</v>
      </c>
      <c r="E15" s="61">
        <v>4</v>
      </c>
      <c r="F15" s="62">
        <f t="shared" si="0"/>
        <v>209.5</v>
      </c>
      <c r="G15" s="63">
        <f t="shared" si="3"/>
        <v>774</v>
      </c>
      <c r="H15" s="64" t="s">
        <v>12</v>
      </c>
      <c r="I15" s="46">
        <v>18</v>
      </c>
      <c r="J15" s="46">
        <v>118</v>
      </c>
      <c r="K15" s="46">
        <v>12</v>
      </c>
      <c r="L15" s="46">
        <v>4</v>
      </c>
      <c r="M15" s="62">
        <f t="shared" si="1"/>
        <v>161</v>
      </c>
      <c r="N15" s="63">
        <f t="shared" si="4"/>
        <v>694.5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381.5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20</v>
      </c>
      <c r="C16" s="61">
        <v>141</v>
      </c>
      <c r="D16" s="61">
        <v>21</v>
      </c>
      <c r="E16" s="61">
        <v>3</v>
      </c>
      <c r="F16" s="62">
        <f t="shared" si="0"/>
        <v>200.5</v>
      </c>
      <c r="G16" s="63">
        <f t="shared" si="3"/>
        <v>788</v>
      </c>
      <c r="H16" s="64" t="s">
        <v>15</v>
      </c>
      <c r="I16" s="46">
        <v>22</v>
      </c>
      <c r="J16" s="46">
        <v>115</v>
      </c>
      <c r="K16" s="46">
        <v>19</v>
      </c>
      <c r="L16" s="46">
        <v>2</v>
      </c>
      <c r="M16" s="62">
        <f t="shared" si="1"/>
        <v>169</v>
      </c>
      <c r="N16" s="63">
        <f t="shared" si="4"/>
        <v>680.5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180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24</v>
      </c>
      <c r="C17" s="61">
        <v>136</v>
      </c>
      <c r="D17" s="61">
        <v>18</v>
      </c>
      <c r="E17" s="61">
        <v>2</v>
      </c>
      <c r="F17" s="62">
        <f t="shared" si="0"/>
        <v>189</v>
      </c>
      <c r="G17" s="63">
        <f t="shared" si="3"/>
        <v>792.5</v>
      </c>
      <c r="H17" s="64" t="s">
        <v>18</v>
      </c>
      <c r="I17" s="46">
        <v>21</v>
      </c>
      <c r="J17" s="46">
        <v>112</v>
      </c>
      <c r="K17" s="46">
        <v>15</v>
      </c>
      <c r="L17" s="46">
        <v>8</v>
      </c>
      <c r="M17" s="62">
        <f t="shared" si="1"/>
        <v>172.5</v>
      </c>
      <c r="N17" s="63">
        <f t="shared" si="4"/>
        <v>679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42</v>
      </c>
      <c r="C18" s="61">
        <v>142</v>
      </c>
      <c r="D18" s="61">
        <v>14</v>
      </c>
      <c r="E18" s="61">
        <v>3</v>
      </c>
      <c r="F18" s="62">
        <f t="shared" si="0"/>
        <v>198.5</v>
      </c>
      <c r="G18" s="63">
        <f t="shared" si="3"/>
        <v>797.5</v>
      </c>
      <c r="H18" s="64" t="s">
        <v>20</v>
      </c>
      <c r="I18" s="46">
        <v>25</v>
      </c>
      <c r="J18" s="46">
        <v>119</v>
      </c>
      <c r="K18" s="46">
        <v>16</v>
      </c>
      <c r="L18" s="46">
        <v>4</v>
      </c>
      <c r="M18" s="62">
        <f t="shared" si="1"/>
        <v>173.5</v>
      </c>
      <c r="N18" s="63">
        <f t="shared" si="4"/>
        <v>676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164</v>
      </c>
      <c r="D19" s="69">
        <v>22</v>
      </c>
      <c r="E19" s="69">
        <v>4</v>
      </c>
      <c r="F19" s="70">
        <f t="shared" si="0"/>
        <v>231</v>
      </c>
      <c r="G19" s="71">
        <f t="shared" si="3"/>
        <v>819</v>
      </c>
      <c r="H19" s="72" t="s">
        <v>22</v>
      </c>
      <c r="I19" s="45">
        <v>35</v>
      </c>
      <c r="J19" s="45">
        <v>143</v>
      </c>
      <c r="K19" s="45">
        <v>13</v>
      </c>
      <c r="L19" s="45">
        <v>8</v>
      </c>
      <c r="M19" s="62">
        <f t="shared" si="1"/>
        <v>206.5</v>
      </c>
      <c r="N19" s="63">
        <f>M16+M17+M18+M19</f>
        <v>721.5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35</v>
      </c>
      <c r="C20" s="67">
        <v>151</v>
      </c>
      <c r="D20" s="67">
        <v>20</v>
      </c>
      <c r="E20" s="67">
        <v>4</v>
      </c>
      <c r="F20" s="73">
        <f t="shared" si="0"/>
        <v>218.5</v>
      </c>
      <c r="G20" s="74"/>
      <c r="H20" s="64" t="s">
        <v>24</v>
      </c>
      <c r="I20" s="46">
        <v>26</v>
      </c>
      <c r="J20" s="46">
        <v>144</v>
      </c>
      <c r="K20" s="46">
        <v>20</v>
      </c>
      <c r="L20" s="46">
        <v>6</v>
      </c>
      <c r="M20" s="73">
        <f t="shared" si="1"/>
        <v>212</v>
      </c>
      <c r="N20" s="63">
        <f>M17+M18+M19+M20</f>
        <v>764.5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30</v>
      </c>
      <c r="C21" s="61">
        <v>163</v>
      </c>
      <c r="D21" s="61">
        <v>17</v>
      </c>
      <c r="E21" s="61">
        <v>5</v>
      </c>
      <c r="F21" s="62">
        <f t="shared" si="0"/>
        <v>224.5</v>
      </c>
      <c r="G21" s="75"/>
      <c r="H21" s="72" t="s">
        <v>25</v>
      </c>
      <c r="I21" s="46">
        <v>24</v>
      </c>
      <c r="J21" s="46">
        <v>130</v>
      </c>
      <c r="K21" s="46">
        <v>15</v>
      </c>
      <c r="L21" s="46">
        <v>11</v>
      </c>
      <c r="M21" s="62">
        <f t="shared" si="1"/>
        <v>199.5</v>
      </c>
      <c r="N21" s="63">
        <f>M18+M19+M20+M21</f>
        <v>791.5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47</v>
      </c>
      <c r="C22" s="61">
        <v>148</v>
      </c>
      <c r="D22" s="61">
        <v>23</v>
      </c>
      <c r="E22" s="61">
        <v>9</v>
      </c>
      <c r="F22" s="62">
        <f t="shared" si="0"/>
        <v>240</v>
      </c>
      <c r="G22" s="63"/>
      <c r="H22" s="68" t="s">
        <v>26</v>
      </c>
      <c r="I22" s="47">
        <v>36</v>
      </c>
      <c r="J22" s="47">
        <v>144</v>
      </c>
      <c r="K22" s="47">
        <v>21</v>
      </c>
      <c r="L22" s="47">
        <v>5</v>
      </c>
      <c r="M22" s="62">
        <f t="shared" si="1"/>
        <v>216.5</v>
      </c>
      <c r="N22" s="71">
        <f>M19+M20+M21+M22</f>
        <v>834.5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0" t="s">
        <v>47</v>
      </c>
      <c r="B23" s="201"/>
      <c r="C23" s="206" t="s">
        <v>50</v>
      </c>
      <c r="D23" s="207"/>
      <c r="E23" s="207"/>
      <c r="F23" s="208"/>
      <c r="G23" s="89">
        <f>MAX(G13:G19)</f>
        <v>819</v>
      </c>
      <c r="H23" s="204" t="s">
        <v>48</v>
      </c>
      <c r="I23" s="205"/>
      <c r="J23" s="197" t="s">
        <v>50</v>
      </c>
      <c r="K23" s="198"/>
      <c r="L23" s="198"/>
      <c r="M23" s="199"/>
      <c r="N23" s="90">
        <f>MAX(N10:N22)</f>
        <v>873.5</v>
      </c>
      <c r="O23" s="200" t="s">
        <v>49</v>
      </c>
      <c r="P23" s="201"/>
      <c r="Q23" s="206" t="s">
        <v>50</v>
      </c>
      <c r="R23" s="207"/>
      <c r="S23" s="207"/>
      <c r="T23" s="208"/>
      <c r="U23" s="89">
        <f>MAX(U13:U21)</f>
        <v>840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2"/>
      <c r="B24" s="203"/>
      <c r="C24" s="83" t="s">
        <v>71</v>
      </c>
      <c r="D24" s="86"/>
      <c r="E24" s="86"/>
      <c r="F24" s="87" t="s">
        <v>87</v>
      </c>
      <c r="G24" s="88"/>
      <c r="H24" s="202"/>
      <c r="I24" s="203"/>
      <c r="J24" s="83" t="s">
        <v>71</v>
      </c>
      <c r="K24" s="86"/>
      <c r="L24" s="86"/>
      <c r="M24" s="87" t="s">
        <v>72</v>
      </c>
      <c r="N24" s="88"/>
      <c r="O24" s="202"/>
      <c r="P24" s="203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10" sqref="V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'G-2'!E4:H4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9" t="s">
        <v>56</v>
      </c>
      <c r="B6" s="169"/>
      <c r="C6" s="169"/>
      <c r="D6" s="174" t="str">
        <f>'G-2'!D5:H5</f>
        <v>CALLE 50 X CARRERA 44</v>
      </c>
      <c r="E6" s="174"/>
      <c r="F6" s="174"/>
      <c r="G6" s="174"/>
      <c r="H6" s="174"/>
      <c r="I6" s="169" t="s">
        <v>53</v>
      </c>
      <c r="J6" s="169"/>
      <c r="K6" s="169"/>
      <c r="L6" s="175">
        <f>'G-2'!L5:N5</f>
        <v>1139</v>
      </c>
      <c r="M6" s="175"/>
      <c r="N6" s="175"/>
      <c r="O6" s="12"/>
      <c r="P6" s="169" t="s">
        <v>58</v>
      </c>
      <c r="Q6" s="169"/>
      <c r="R6" s="169"/>
      <c r="S6" s="221">
        <f>'G-2'!S6:U6</f>
        <v>43991</v>
      </c>
      <c r="T6" s="221"/>
      <c r="U6" s="221"/>
    </row>
    <row r="7" spans="1:28" ht="7.5" customHeight="1" x14ac:dyDescent="0.2">
      <c r="A7" s="13"/>
      <c r="B7" s="11"/>
      <c r="C7" s="11"/>
      <c r="D7" s="11"/>
      <c r="E7" s="181"/>
      <c r="F7" s="181"/>
      <c r="G7" s="181"/>
      <c r="H7" s="181"/>
      <c r="I7" s="181"/>
      <c r="J7" s="181"/>
      <c r="K7" s="18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6" t="s">
        <v>36</v>
      </c>
      <c r="B8" s="178" t="s">
        <v>34</v>
      </c>
      <c r="C8" s="179"/>
      <c r="D8" s="179"/>
      <c r="E8" s="180"/>
      <c r="F8" s="176" t="s">
        <v>35</v>
      </c>
      <c r="G8" s="176" t="s">
        <v>37</v>
      </c>
      <c r="H8" s="176" t="s">
        <v>36</v>
      </c>
      <c r="I8" s="178" t="s">
        <v>34</v>
      </c>
      <c r="J8" s="179"/>
      <c r="K8" s="179"/>
      <c r="L8" s="180"/>
      <c r="M8" s="176" t="s">
        <v>35</v>
      </c>
      <c r="N8" s="176" t="s">
        <v>37</v>
      </c>
      <c r="O8" s="176" t="s">
        <v>36</v>
      </c>
      <c r="P8" s="178" t="s">
        <v>34</v>
      </c>
      <c r="Q8" s="179"/>
      <c r="R8" s="179"/>
      <c r="S8" s="180"/>
      <c r="T8" s="176" t="s">
        <v>35</v>
      </c>
      <c r="U8" s="176" t="s">
        <v>37</v>
      </c>
    </row>
    <row r="9" spans="1:28" ht="12" customHeight="1" x14ac:dyDescent="0.2">
      <c r="A9" s="177"/>
      <c r="B9" s="15" t="s">
        <v>52</v>
      </c>
      <c r="C9" s="15" t="s">
        <v>0</v>
      </c>
      <c r="D9" s="15" t="s">
        <v>2</v>
      </c>
      <c r="E9" s="16" t="s">
        <v>3</v>
      </c>
      <c r="F9" s="177"/>
      <c r="G9" s="177"/>
      <c r="H9" s="177"/>
      <c r="I9" s="17" t="s">
        <v>52</v>
      </c>
      <c r="J9" s="17" t="s">
        <v>0</v>
      </c>
      <c r="K9" s="15" t="s">
        <v>2</v>
      </c>
      <c r="L9" s="16" t="s">
        <v>3</v>
      </c>
      <c r="M9" s="177"/>
      <c r="N9" s="177"/>
      <c r="O9" s="177"/>
      <c r="P9" s="17" t="s">
        <v>52</v>
      </c>
      <c r="Q9" s="17" t="s">
        <v>0</v>
      </c>
      <c r="R9" s="15" t="s">
        <v>2</v>
      </c>
      <c r="S9" s="16" t="s">
        <v>3</v>
      </c>
      <c r="T9" s="177"/>
      <c r="U9" s="177"/>
    </row>
    <row r="10" spans="1:28" ht="24" customHeight="1" x14ac:dyDescent="0.2">
      <c r="A10" s="18" t="s">
        <v>11</v>
      </c>
      <c r="B10" s="46">
        <f>'G-2'!B10+'G-3'!B10</f>
        <v>111</v>
      </c>
      <c r="C10" s="46">
        <f>'G-2'!C10+'G-3'!C10</f>
        <v>202</v>
      </c>
      <c r="D10" s="46">
        <f>'G-2'!D10+'G-3'!D10</f>
        <v>41</v>
      </c>
      <c r="E10" s="46">
        <f>'G-2'!E10+'G-3'!E10</f>
        <v>5</v>
      </c>
      <c r="F10" s="6">
        <f t="shared" ref="F10:F22" si="0">B10*0.5+C10*1+D10*2+E10*2.5</f>
        <v>352</v>
      </c>
      <c r="G10" s="2"/>
      <c r="H10" s="19" t="s">
        <v>4</v>
      </c>
      <c r="I10" s="46">
        <f>'G-2'!I10+'G-3'!I10</f>
        <v>74</v>
      </c>
      <c r="J10" s="46">
        <f>'G-2'!J10+'G-3'!J10</f>
        <v>198</v>
      </c>
      <c r="K10" s="46">
        <f>'G-2'!K10+'G-3'!K10</f>
        <v>34</v>
      </c>
      <c r="L10" s="46">
        <f>'G-2'!L10+'G-3'!L10</f>
        <v>9</v>
      </c>
      <c r="M10" s="6">
        <f t="shared" ref="M10:M22" si="1">I10*0.5+J10*1+K10*2+L10*2.5</f>
        <v>325.5</v>
      </c>
      <c r="N10" s="9">
        <f>F20+F21+F22+M10</f>
        <v>1413.5</v>
      </c>
      <c r="O10" s="19" t="s">
        <v>43</v>
      </c>
      <c r="P10" s="46">
        <f>'G-2'!P10+'G-3'!P10</f>
        <v>88</v>
      </c>
      <c r="Q10" s="46">
        <f>'G-2'!Q10+'G-3'!Q10</f>
        <v>236</v>
      </c>
      <c r="R10" s="46">
        <f>'G-2'!R10+'G-3'!R10</f>
        <v>29</v>
      </c>
      <c r="S10" s="46">
        <f>'G-2'!S10+'G-3'!S10</f>
        <v>5</v>
      </c>
      <c r="T10" s="6">
        <f t="shared" ref="T10:T21" si="2">P10*0.5+Q10*1+R10*2+S10*2.5</f>
        <v>350.5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</f>
        <v>103</v>
      </c>
      <c r="C11" s="46">
        <f>'G-2'!C11+'G-3'!C11</f>
        <v>214</v>
      </c>
      <c r="D11" s="46">
        <f>'G-2'!D11+'G-3'!D11</f>
        <v>42</v>
      </c>
      <c r="E11" s="46">
        <f>'G-2'!E11+'G-3'!E11</f>
        <v>8</v>
      </c>
      <c r="F11" s="6">
        <f t="shared" si="0"/>
        <v>369.5</v>
      </c>
      <c r="G11" s="2"/>
      <c r="H11" s="19" t="s">
        <v>5</v>
      </c>
      <c r="I11" s="46">
        <f>'G-2'!I11+'G-3'!I11</f>
        <v>74</v>
      </c>
      <c r="J11" s="46">
        <f>'G-2'!J11+'G-3'!J11</f>
        <v>245</v>
      </c>
      <c r="K11" s="46">
        <f>'G-2'!K11+'G-3'!K11</f>
        <v>29</v>
      </c>
      <c r="L11" s="46">
        <f>'G-2'!L11+'G-3'!L11</f>
        <v>6</v>
      </c>
      <c r="M11" s="6">
        <f t="shared" si="1"/>
        <v>355</v>
      </c>
      <c r="N11" s="9">
        <f>F21+F22+M10+M11</f>
        <v>1402.5</v>
      </c>
      <c r="O11" s="19" t="s">
        <v>44</v>
      </c>
      <c r="P11" s="46">
        <f>'G-2'!P11+'G-3'!P11</f>
        <v>84</v>
      </c>
      <c r="Q11" s="46">
        <f>'G-2'!Q11+'G-3'!Q11</f>
        <v>255</v>
      </c>
      <c r="R11" s="46">
        <f>'G-2'!R11+'G-3'!R11</f>
        <v>28</v>
      </c>
      <c r="S11" s="46">
        <f>'G-2'!S11+'G-3'!S11</f>
        <v>7</v>
      </c>
      <c r="T11" s="6">
        <f t="shared" si="2"/>
        <v>370.5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</f>
        <v>83</v>
      </c>
      <c r="C12" s="46">
        <f>'G-2'!C12+'G-3'!C12</f>
        <v>214</v>
      </c>
      <c r="D12" s="46">
        <f>'G-2'!D12+'G-3'!D12</f>
        <v>50</v>
      </c>
      <c r="E12" s="46">
        <f>'G-2'!E12+'G-3'!E12</f>
        <v>5</v>
      </c>
      <c r="F12" s="6">
        <f t="shared" si="0"/>
        <v>368</v>
      </c>
      <c r="G12" s="2"/>
      <c r="H12" s="19" t="s">
        <v>6</v>
      </c>
      <c r="I12" s="46">
        <f>'G-2'!I12+'G-3'!I12</f>
        <v>73</v>
      </c>
      <c r="J12" s="46">
        <f>'G-2'!J12+'G-3'!J12</f>
        <v>215</v>
      </c>
      <c r="K12" s="46">
        <f>'G-2'!K12+'G-3'!K12</f>
        <v>25</v>
      </c>
      <c r="L12" s="46">
        <f>'G-2'!L12+'G-3'!L12</f>
        <v>7</v>
      </c>
      <c r="M12" s="6">
        <f t="shared" si="1"/>
        <v>319</v>
      </c>
      <c r="N12" s="2">
        <f>F22+M10+M11+M12</f>
        <v>1360.5</v>
      </c>
      <c r="O12" s="19" t="s">
        <v>32</v>
      </c>
      <c r="P12" s="46">
        <f>'G-2'!P12+'G-3'!P12</f>
        <v>84</v>
      </c>
      <c r="Q12" s="46">
        <f>'G-2'!Q12+'G-3'!Q12</f>
        <v>212</v>
      </c>
      <c r="R12" s="46">
        <f>'G-2'!R12+'G-3'!R12</f>
        <v>26</v>
      </c>
      <c r="S12" s="46">
        <f>'G-2'!S12+'G-3'!S12</f>
        <v>9</v>
      </c>
      <c r="T12" s="6">
        <f t="shared" si="2"/>
        <v>328.5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</f>
        <v>55</v>
      </c>
      <c r="C13" s="46">
        <f>'G-2'!C13+'G-3'!C13</f>
        <v>194</v>
      </c>
      <c r="D13" s="46">
        <f>'G-2'!D13+'G-3'!D13</f>
        <v>47</v>
      </c>
      <c r="E13" s="46">
        <f>'G-2'!E13+'G-3'!E13</f>
        <v>5</v>
      </c>
      <c r="F13" s="6">
        <f t="shared" si="0"/>
        <v>328</v>
      </c>
      <c r="G13" s="2">
        <f t="shared" ref="G13:G19" si="3">F10+F11+F12+F13</f>
        <v>1417.5</v>
      </c>
      <c r="H13" s="19" t="s">
        <v>7</v>
      </c>
      <c r="I13" s="46">
        <f>'G-2'!I13+'G-3'!I13</f>
        <v>65</v>
      </c>
      <c r="J13" s="46">
        <f>'G-2'!J13+'G-3'!J13</f>
        <v>196</v>
      </c>
      <c r="K13" s="46">
        <f>'G-2'!K13+'G-3'!K13</f>
        <v>27</v>
      </c>
      <c r="L13" s="46">
        <f>'G-2'!L13+'G-3'!L13</f>
        <v>10</v>
      </c>
      <c r="M13" s="6">
        <f t="shared" si="1"/>
        <v>307.5</v>
      </c>
      <c r="N13" s="2">
        <f t="shared" ref="N13:N18" si="4">M10+M11+M12+M13</f>
        <v>1307</v>
      </c>
      <c r="O13" s="19" t="s">
        <v>33</v>
      </c>
      <c r="P13" s="46">
        <f>'G-2'!P13+'G-3'!P13</f>
        <v>77</v>
      </c>
      <c r="Q13" s="46">
        <f>'G-2'!Q13+'G-3'!Q13</f>
        <v>208</v>
      </c>
      <c r="R13" s="46">
        <f>'G-2'!R13+'G-3'!R13</f>
        <v>31</v>
      </c>
      <c r="S13" s="46">
        <f>'G-2'!S13+'G-3'!S13</f>
        <v>6</v>
      </c>
      <c r="T13" s="6">
        <f t="shared" si="2"/>
        <v>323.5</v>
      </c>
      <c r="U13" s="2">
        <f t="shared" ref="U13:U21" si="5">T10+T11+T12+T13</f>
        <v>1373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</f>
        <v>73</v>
      </c>
      <c r="C14" s="46">
        <f>'G-2'!C14+'G-3'!C14</f>
        <v>213</v>
      </c>
      <c r="D14" s="46">
        <f>'G-2'!D14+'G-3'!D14</f>
        <v>33</v>
      </c>
      <c r="E14" s="46">
        <f>'G-2'!E14+'G-3'!E14</f>
        <v>4</v>
      </c>
      <c r="F14" s="6">
        <f t="shared" si="0"/>
        <v>325.5</v>
      </c>
      <c r="G14" s="2">
        <f t="shared" si="3"/>
        <v>1391</v>
      </c>
      <c r="H14" s="19" t="s">
        <v>9</v>
      </c>
      <c r="I14" s="46">
        <f>'G-2'!I14+'G-3'!I14</f>
        <v>58</v>
      </c>
      <c r="J14" s="46">
        <f>'G-2'!J14+'G-3'!J14</f>
        <v>196</v>
      </c>
      <c r="K14" s="46">
        <f>'G-2'!K14+'G-3'!K14</f>
        <v>27</v>
      </c>
      <c r="L14" s="46">
        <f>'G-2'!L14+'G-3'!L14</f>
        <v>5</v>
      </c>
      <c r="M14" s="6">
        <f t="shared" si="1"/>
        <v>291.5</v>
      </c>
      <c r="N14" s="2">
        <f t="shared" si="4"/>
        <v>1273</v>
      </c>
      <c r="O14" s="19" t="s">
        <v>29</v>
      </c>
      <c r="P14" s="46">
        <f>'G-2'!P14+'G-3'!P14</f>
        <v>0</v>
      </c>
      <c r="Q14" s="46">
        <f>'G-2'!Q14+'G-3'!Q14</f>
        <v>0</v>
      </c>
      <c r="R14" s="46">
        <f>'G-2'!R14+'G-3'!R14</f>
        <v>0</v>
      </c>
      <c r="S14" s="46">
        <f>'G-2'!S14+'G-3'!S14</f>
        <v>0</v>
      </c>
      <c r="T14" s="6">
        <f t="shared" si="2"/>
        <v>0</v>
      </c>
      <c r="U14" s="2">
        <f t="shared" si="5"/>
        <v>1022.5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</f>
        <v>65</v>
      </c>
      <c r="C15" s="46">
        <f>'G-2'!C15+'G-3'!C15</f>
        <v>242</v>
      </c>
      <c r="D15" s="46">
        <f>'G-2'!D15+'G-3'!D15</f>
        <v>37</v>
      </c>
      <c r="E15" s="46">
        <f>'G-2'!E15+'G-3'!E15</f>
        <v>8</v>
      </c>
      <c r="F15" s="6">
        <f t="shared" si="0"/>
        <v>368.5</v>
      </c>
      <c r="G15" s="2">
        <f t="shared" si="3"/>
        <v>1390</v>
      </c>
      <c r="H15" s="19" t="s">
        <v>12</v>
      </c>
      <c r="I15" s="46">
        <f>'G-2'!I15+'G-3'!I15</f>
        <v>53</v>
      </c>
      <c r="J15" s="46">
        <f>'G-2'!J15+'G-3'!J15</f>
        <v>197</v>
      </c>
      <c r="K15" s="46">
        <f>'G-2'!K15+'G-3'!K15</f>
        <v>21</v>
      </c>
      <c r="L15" s="46">
        <f>'G-2'!L15+'G-3'!L15</f>
        <v>6</v>
      </c>
      <c r="M15" s="6">
        <f t="shared" si="1"/>
        <v>280.5</v>
      </c>
      <c r="N15" s="2">
        <f t="shared" si="4"/>
        <v>1198.5</v>
      </c>
      <c r="O15" s="18" t="s">
        <v>30</v>
      </c>
      <c r="P15" s="46">
        <f>'G-2'!P15+'G-3'!P15</f>
        <v>0</v>
      </c>
      <c r="Q15" s="46">
        <f>'G-2'!Q15+'G-3'!Q15</f>
        <v>0</v>
      </c>
      <c r="R15" s="46">
        <f>'G-2'!R15+'G-3'!R15</f>
        <v>0</v>
      </c>
      <c r="S15" s="46">
        <f>'G-2'!S15+'G-3'!S15</f>
        <v>0</v>
      </c>
      <c r="T15" s="6">
        <f t="shared" si="2"/>
        <v>0</v>
      </c>
      <c r="U15" s="2">
        <f t="shared" si="5"/>
        <v>652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</f>
        <v>69</v>
      </c>
      <c r="C16" s="46">
        <f>'G-2'!C16+'G-3'!C16</f>
        <v>227</v>
      </c>
      <c r="D16" s="46">
        <f>'G-2'!D16+'G-3'!D16</f>
        <v>36</v>
      </c>
      <c r="E16" s="46">
        <f>'G-2'!E16+'G-3'!E16</f>
        <v>6</v>
      </c>
      <c r="F16" s="6">
        <f t="shared" si="0"/>
        <v>348.5</v>
      </c>
      <c r="G16" s="2">
        <f t="shared" si="3"/>
        <v>1370.5</v>
      </c>
      <c r="H16" s="19" t="s">
        <v>15</v>
      </c>
      <c r="I16" s="46">
        <f>'G-2'!I16+'G-3'!I16</f>
        <v>61</v>
      </c>
      <c r="J16" s="46">
        <f>'G-2'!J16+'G-3'!J16</f>
        <v>200</v>
      </c>
      <c r="K16" s="46">
        <f>'G-2'!K16+'G-3'!K16</f>
        <v>31</v>
      </c>
      <c r="L16" s="46">
        <f>'G-2'!L16+'G-3'!L16</f>
        <v>3</v>
      </c>
      <c r="M16" s="6">
        <f t="shared" si="1"/>
        <v>300</v>
      </c>
      <c r="N16" s="2">
        <f t="shared" si="4"/>
        <v>1179.5</v>
      </c>
      <c r="O16" s="19" t="s">
        <v>8</v>
      </c>
      <c r="P16" s="46">
        <f>'G-2'!P16+'G-3'!P16</f>
        <v>0</v>
      </c>
      <c r="Q16" s="46">
        <f>'G-2'!Q16+'G-3'!Q16</f>
        <v>0</v>
      </c>
      <c r="R16" s="46">
        <f>'G-2'!R16+'G-3'!R16</f>
        <v>0</v>
      </c>
      <c r="S16" s="46">
        <f>'G-2'!S16+'G-3'!S16</f>
        <v>0</v>
      </c>
      <c r="T16" s="6">
        <f t="shared" si="2"/>
        <v>0</v>
      </c>
      <c r="U16" s="2">
        <f t="shared" si="5"/>
        <v>323.5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</f>
        <v>63</v>
      </c>
      <c r="C17" s="46">
        <f>'G-2'!C17+'G-3'!C17</f>
        <v>213</v>
      </c>
      <c r="D17" s="46">
        <f>'G-2'!D17+'G-3'!D17</f>
        <v>30</v>
      </c>
      <c r="E17" s="46">
        <f>'G-2'!E17+'G-3'!E17</f>
        <v>7</v>
      </c>
      <c r="F17" s="6">
        <f t="shared" si="0"/>
        <v>322</v>
      </c>
      <c r="G17" s="2">
        <f t="shared" si="3"/>
        <v>1364.5</v>
      </c>
      <c r="H17" s="19" t="s">
        <v>18</v>
      </c>
      <c r="I17" s="46">
        <f>'G-2'!I17+'G-3'!I17</f>
        <v>64</v>
      </c>
      <c r="J17" s="46">
        <f>'G-2'!J17+'G-3'!J17</f>
        <v>206</v>
      </c>
      <c r="K17" s="46">
        <f>'G-2'!K17+'G-3'!K17</f>
        <v>26</v>
      </c>
      <c r="L17" s="46">
        <f>'G-2'!L17+'G-3'!L17</f>
        <v>10</v>
      </c>
      <c r="M17" s="6">
        <f t="shared" si="1"/>
        <v>315</v>
      </c>
      <c r="N17" s="2">
        <f t="shared" si="4"/>
        <v>1187</v>
      </c>
      <c r="O17" s="19" t="s">
        <v>10</v>
      </c>
      <c r="P17" s="46">
        <f>'G-2'!P17+'G-3'!P17</f>
        <v>0</v>
      </c>
      <c r="Q17" s="46">
        <f>'G-2'!Q17+'G-3'!Q17</f>
        <v>0</v>
      </c>
      <c r="R17" s="46">
        <f>'G-2'!R17+'G-3'!R17</f>
        <v>0</v>
      </c>
      <c r="S17" s="46">
        <f>'G-2'!S17+'G-3'!S17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</f>
        <v>96</v>
      </c>
      <c r="C18" s="46">
        <f>'G-2'!C18+'G-3'!C18</f>
        <v>246</v>
      </c>
      <c r="D18" s="46">
        <f>'G-2'!D18+'G-3'!D18</f>
        <v>29</v>
      </c>
      <c r="E18" s="46">
        <f>'G-2'!E18+'G-3'!E18</f>
        <v>5</v>
      </c>
      <c r="F18" s="6">
        <f t="shared" si="0"/>
        <v>364.5</v>
      </c>
      <c r="G18" s="2">
        <f t="shared" si="3"/>
        <v>1403.5</v>
      </c>
      <c r="H18" s="19" t="s">
        <v>20</v>
      </c>
      <c r="I18" s="46">
        <f>'G-2'!I18+'G-3'!I18</f>
        <v>71</v>
      </c>
      <c r="J18" s="46">
        <f>'G-2'!J18+'G-3'!J18</f>
        <v>200</v>
      </c>
      <c r="K18" s="46">
        <f>'G-2'!K18+'G-3'!K18</f>
        <v>31</v>
      </c>
      <c r="L18" s="46">
        <f>'G-2'!L18+'G-3'!L18</f>
        <v>6</v>
      </c>
      <c r="M18" s="6">
        <f t="shared" si="1"/>
        <v>312.5</v>
      </c>
      <c r="N18" s="2">
        <f t="shared" si="4"/>
        <v>1208</v>
      </c>
      <c r="O18" s="19" t="s">
        <v>13</v>
      </c>
      <c r="P18" s="46">
        <f>'G-2'!P18+'G-3'!P18</f>
        <v>0</v>
      </c>
      <c r="Q18" s="46">
        <f>'G-2'!Q18+'G-3'!Q18</f>
        <v>0</v>
      </c>
      <c r="R18" s="46">
        <f>'G-2'!R18+'G-3'!R18</f>
        <v>0</v>
      </c>
      <c r="S18" s="46">
        <f>'G-2'!S18+'G-3'!S18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</f>
        <v>68</v>
      </c>
      <c r="C19" s="47">
        <f>'G-2'!C19+'G-3'!C19</f>
        <v>256</v>
      </c>
      <c r="D19" s="47">
        <f>'G-2'!D19+'G-3'!D19</f>
        <v>31</v>
      </c>
      <c r="E19" s="47">
        <f>'G-2'!E19+'G-3'!E19</f>
        <v>8</v>
      </c>
      <c r="F19" s="7">
        <f t="shared" si="0"/>
        <v>372</v>
      </c>
      <c r="G19" s="3">
        <f t="shared" si="3"/>
        <v>1407</v>
      </c>
      <c r="H19" s="20" t="s">
        <v>22</v>
      </c>
      <c r="I19" s="46">
        <f>'G-2'!I19+'G-3'!I19</f>
        <v>85</v>
      </c>
      <c r="J19" s="46">
        <f>'G-2'!J19+'G-3'!J19</f>
        <v>223</v>
      </c>
      <c r="K19" s="46">
        <f>'G-2'!K19+'G-3'!K19</f>
        <v>22</v>
      </c>
      <c r="L19" s="46">
        <f>'G-2'!L19+'G-3'!L19</f>
        <v>11</v>
      </c>
      <c r="M19" s="6">
        <f t="shared" si="1"/>
        <v>337</v>
      </c>
      <c r="N19" s="2">
        <f>M16+M17+M18+M19</f>
        <v>1264.5</v>
      </c>
      <c r="O19" s="19" t="s">
        <v>16</v>
      </c>
      <c r="P19" s="46">
        <f>'G-2'!P19+'G-3'!P19</f>
        <v>0</v>
      </c>
      <c r="Q19" s="46">
        <f>'G-2'!Q19+'G-3'!Q19</f>
        <v>0</v>
      </c>
      <c r="R19" s="46">
        <f>'G-2'!R19+'G-3'!R19</f>
        <v>0</v>
      </c>
      <c r="S19" s="46">
        <f>'G-2'!S19+'G-3'!S19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</f>
        <v>77</v>
      </c>
      <c r="C20" s="45">
        <f>'G-2'!C20+'G-3'!C20</f>
        <v>248</v>
      </c>
      <c r="D20" s="45">
        <f>'G-2'!D20+'G-3'!D20</f>
        <v>31</v>
      </c>
      <c r="E20" s="45">
        <f>'G-2'!E20+'G-3'!E20</f>
        <v>7</v>
      </c>
      <c r="F20" s="8">
        <f t="shared" si="0"/>
        <v>366</v>
      </c>
      <c r="G20" s="35"/>
      <c r="H20" s="19" t="s">
        <v>24</v>
      </c>
      <c r="I20" s="46">
        <f>'G-2'!I20+'G-3'!I20</f>
        <v>71</v>
      </c>
      <c r="J20" s="46">
        <f>'G-2'!J20+'G-3'!J20</f>
        <v>208</v>
      </c>
      <c r="K20" s="46">
        <f>'G-2'!K20+'G-3'!K20</f>
        <v>30</v>
      </c>
      <c r="L20" s="46">
        <f>'G-2'!L20+'G-3'!L20</f>
        <v>7</v>
      </c>
      <c r="M20" s="8">
        <f t="shared" si="1"/>
        <v>321</v>
      </c>
      <c r="N20" s="2">
        <f>M17+M18+M19+M20</f>
        <v>1285.5</v>
      </c>
      <c r="O20" s="19" t="s">
        <v>45</v>
      </c>
      <c r="P20" s="46">
        <f>'G-2'!P20+'G-3'!P20</f>
        <v>0</v>
      </c>
      <c r="Q20" s="46">
        <f>'G-2'!Q20+'G-3'!Q20</f>
        <v>0</v>
      </c>
      <c r="R20" s="46">
        <f>'G-2'!R20+'G-3'!R20</f>
        <v>0</v>
      </c>
      <c r="S20" s="46">
        <f>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</f>
        <v>66</v>
      </c>
      <c r="C21" s="45">
        <f>'G-2'!C21+'G-3'!C21</f>
        <v>251</v>
      </c>
      <c r="D21" s="45">
        <f>'G-2'!D21+'G-3'!D21</f>
        <v>31</v>
      </c>
      <c r="E21" s="45">
        <f>'G-2'!E21+'G-3'!E21</f>
        <v>6</v>
      </c>
      <c r="F21" s="6">
        <f t="shared" si="0"/>
        <v>361</v>
      </c>
      <c r="G21" s="36"/>
      <c r="H21" s="20" t="s">
        <v>25</v>
      </c>
      <c r="I21" s="46">
        <f>'G-2'!I21+'G-3'!I21</f>
        <v>59</v>
      </c>
      <c r="J21" s="46">
        <f>'G-2'!J21+'G-3'!J21</f>
        <v>218</v>
      </c>
      <c r="K21" s="46">
        <f>'G-2'!K21+'G-3'!K21</f>
        <v>30</v>
      </c>
      <c r="L21" s="46">
        <f>'G-2'!L21+'G-3'!L21</f>
        <v>15</v>
      </c>
      <c r="M21" s="6">
        <f t="shared" si="1"/>
        <v>345</v>
      </c>
      <c r="N21" s="2">
        <f>M18+M19+M20+M21</f>
        <v>1315.5</v>
      </c>
      <c r="O21" s="21" t="s">
        <v>46</v>
      </c>
      <c r="P21" s="47">
        <f>'G-2'!P21+'G-3'!P21</f>
        <v>0</v>
      </c>
      <c r="Q21" s="47">
        <f>'G-2'!Q21+'G-3'!Q21</f>
        <v>0</v>
      </c>
      <c r="R21" s="47">
        <f>'G-2'!R21+'G-3'!R21</f>
        <v>0</v>
      </c>
      <c r="S21" s="47">
        <f>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</f>
        <v>99</v>
      </c>
      <c r="C22" s="45">
        <f>'G-2'!C22+'G-3'!C22</f>
        <v>225</v>
      </c>
      <c r="D22" s="45">
        <f>'G-2'!D22+'G-3'!D22</f>
        <v>32</v>
      </c>
      <c r="E22" s="45">
        <f>'G-2'!E22+'G-3'!E22</f>
        <v>9</v>
      </c>
      <c r="F22" s="6">
        <f t="shared" si="0"/>
        <v>361</v>
      </c>
      <c r="G22" s="2"/>
      <c r="H22" s="21" t="s">
        <v>26</v>
      </c>
      <c r="I22" s="46">
        <f>'G-2'!I22+'G-3'!I22</f>
        <v>70</v>
      </c>
      <c r="J22" s="46">
        <f>'G-2'!J22+'G-3'!J22</f>
        <v>227</v>
      </c>
      <c r="K22" s="46">
        <f>'G-2'!K22+'G-3'!K22</f>
        <v>33</v>
      </c>
      <c r="L22" s="46">
        <f>'G-2'!L22+'G-3'!L22</f>
        <v>7</v>
      </c>
      <c r="M22" s="6">
        <f t="shared" si="1"/>
        <v>345.5</v>
      </c>
      <c r="N22" s="3">
        <f>M19+M20+M21+M22</f>
        <v>1348.5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88" t="s">
        <v>50</v>
      </c>
      <c r="D23" s="189"/>
      <c r="E23" s="189"/>
      <c r="F23" s="190"/>
      <c r="G23" s="84">
        <f>MAX(G13:G19)</f>
        <v>1417.5</v>
      </c>
      <c r="H23" s="192" t="s">
        <v>48</v>
      </c>
      <c r="I23" s="193"/>
      <c r="J23" s="194" t="s">
        <v>50</v>
      </c>
      <c r="K23" s="195"/>
      <c r="L23" s="195"/>
      <c r="M23" s="196"/>
      <c r="N23" s="85">
        <f>MAX(N10:N22)</f>
        <v>1413.5</v>
      </c>
      <c r="O23" s="184" t="s">
        <v>49</v>
      </c>
      <c r="P23" s="185"/>
      <c r="Q23" s="188" t="s">
        <v>50</v>
      </c>
      <c r="R23" s="189"/>
      <c r="S23" s="189"/>
      <c r="T23" s="190"/>
      <c r="U23" s="84">
        <f>MAX(U13:U21)</f>
        <v>1373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71</v>
      </c>
      <c r="D24" s="86"/>
      <c r="E24" s="86"/>
      <c r="F24" s="87" t="s">
        <v>64</v>
      </c>
      <c r="G24" s="88"/>
      <c r="H24" s="186"/>
      <c r="I24" s="187"/>
      <c r="J24" s="82" t="s">
        <v>71</v>
      </c>
      <c r="K24" s="86"/>
      <c r="L24" s="86"/>
      <c r="M24" s="87" t="s">
        <v>90</v>
      </c>
      <c r="N24" s="88"/>
      <c r="O24" s="186"/>
      <c r="P24" s="187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2" t="s">
        <v>109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3" t="s">
        <v>110</v>
      </c>
      <c r="B4" s="223"/>
      <c r="C4" s="224" t="s">
        <v>60</v>
      </c>
      <c r="D4" s="224"/>
      <c r="E4" s="224"/>
      <c r="F4" s="110"/>
      <c r="G4" s="106"/>
      <c r="H4" s="106"/>
      <c r="I4" s="106"/>
      <c r="J4" s="106"/>
    </row>
    <row r="5" spans="1:10" x14ac:dyDescent="0.2">
      <c r="A5" s="169" t="s">
        <v>56</v>
      </c>
      <c r="B5" s="169"/>
      <c r="C5" s="225" t="str">
        <f>'G-2'!D5</f>
        <v>CALLE 50 X CARRERA 44</v>
      </c>
      <c r="D5" s="225"/>
      <c r="E5" s="225"/>
      <c r="F5" s="111"/>
      <c r="G5" s="112"/>
      <c r="H5" s="103" t="s">
        <v>53</v>
      </c>
      <c r="I5" s="226">
        <f>'G-2'!L5</f>
        <v>1139</v>
      </c>
      <c r="J5" s="226"/>
    </row>
    <row r="6" spans="1:10" x14ac:dyDescent="0.2">
      <c r="A6" s="169" t="s">
        <v>111</v>
      </c>
      <c r="B6" s="169"/>
      <c r="C6" s="227" t="s">
        <v>149</v>
      </c>
      <c r="D6" s="227"/>
      <c r="E6" s="227"/>
      <c r="F6" s="111"/>
      <c r="G6" s="112"/>
      <c r="H6" s="103" t="s">
        <v>58</v>
      </c>
      <c r="I6" s="228">
        <f>'G-2'!S6</f>
        <v>43991</v>
      </c>
      <c r="J6" s="228"/>
    </row>
    <row r="7" spans="1:10" x14ac:dyDescent="0.2">
      <c r="A7" s="113"/>
      <c r="B7" s="113"/>
      <c r="C7" s="229"/>
      <c r="D7" s="229"/>
      <c r="E7" s="229"/>
      <c r="F7" s="229"/>
      <c r="G7" s="110"/>
      <c r="H7" s="114"/>
      <c r="I7" s="115"/>
      <c r="J7" s="106"/>
    </row>
    <row r="8" spans="1:10" x14ac:dyDescent="0.2">
      <c r="A8" s="230" t="s">
        <v>112</v>
      </c>
      <c r="B8" s="232" t="s">
        <v>113</v>
      </c>
      <c r="C8" s="230" t="s">
        <v>114</v>
      </c>
      <c r="D8" s="232" t="s">
        <v>115</v>
      </c>
      <c r="E8" s="116" t="s">
        <v>116</v>
      </c>
      <c r="F8" s="117" t="s">
        <v>117</v>
      </c>
      <c r="G8" s="118" t="s">
        <v>118</v>
      </c>
      <c r="H8" s="117" t="s">
        <v>119</v>
      </c>
      <c r="I8" s="234" t="s">
        <v>120</v>
      </c>
      <c r="J8" s="236" t="s">
        <v>121</v>
      </c>
    </row>
    <row r="9" spans="1:10" x14ac:dyDescent="0.2">
      <c r="A9" s="231"/>
      <c r="B9" s="233"/>
      <c r="C9" s="231"/>
      <c r="D9" s="233"/>
      <c r="E9" s="119" t="s">
        <v>52</v>
      </c>
      <c r="F9" s="120" t="s">
        <v>0</v>
      </c>
      <c r="G9" s="121" t="s">
        <v>2</v>
      </c>
      <c r="H9" s="120" t="s">
        <v>3</v>
      </c>
      <c r="I9" s="235"/>
      <c r="J9" s="237"/>
    </row>
    <row r="10" spans="1:10" x14ac:dyDescent="0.2">
      <c r="A10" s="238" t="s">
        <v>122</v>
      </c>
      <c r="B10" s="241"/>
      <c r="C10" s="122"/>
      <c r="D10" s="123" t="s">
        <v>123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9"/>
      <c r="B11" s="242"/>
      <c r="C11" s="122" t="s">
        <v>124</v>
      </c>
      <c r="D11" s="125" t="s">
        <v>125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9"/>
      <c r="B12" s="242"/>
      <c r="C12" s="128" t="s">
        <v>134</v>
      </c>
      <c r="D12" s="129" t="s">
        <v>126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9"/>
      <c r="B13" s="242"/>
      <c r="C13" s="132"/>
      <c r="D13" s="123" t="s">
        <v>123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9"/>
      <c r="B14" s="242"/>
      <c r="C14" s="122" t="s">
        <v>127</v>
      </c>
      <c r="D14" s="125" t="s">
        <v>125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9"/>
      <c r="B15" s="242"/>
      <c r="C15" s="128" t="s">
        <v>135</v>
      </c>
      <c r="D15" s="129" t="s">
        <v>126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9"/>
      <c r="B16" s="242"/>
      <c r="C16" s="132"/>
      <c r="D16" s="123" t="s">
        <v>123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9"/>
      <c r="B17" s="242"/>
      <c r="C17" s="122" t="s">
        <v>128</v>
      </c>
      <c r="D17" s="125" t="s">
        <v>125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40"/>
      <c r="B18" s="243"/>
      <c r="C18" s="133" t="s">
        <v>136</v>
      </c>
      <c r="D18" s="129" t="s">
        <v>126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8" t="s">
        <v>129</v>
      </c>
      <c r="B19" s="241">
        <v>3</v>
      </c>
      <c r="C19" s="134"/>
      <c r="D19" s="123" t="s">
        <v>123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9"/>
      <c r="B20" s="242"/>
      <c r="C20" s="122" t="s">
        <v>124</v>
      </c>
      <c r="D20" s="125" t="s">
        <v>125</v>
      </c>
      <c r="E20" s="126">
        <v>54</v>
      </c>
      <c r="F20" s="126">
        <v>81</v>
      </c>
      <c r="G20" s="126">
        <v>2</v>
      </c>
      <c r="H20" s="126">
        <v>4</v>
      </c>
      <c r="I20" s="126">
        <f t="shared" si="0"/>
        <v>122</v>
      </c>
      <c r="J20" s="127">
        <f>IF(I20=0,"0,00",I20/SUM(I19:I21)*100)</f>
        <v>39.869281045751634</v>
      </c>
    </row>
    <row r="21" spans="1:10" x14ac:dyDescent="0.2">
      <c r="A21" s="239"/>
      <c r="B21" s="242"/>
      <c r="C21" s="128" t="s">
        <v>137</v>
      </c>
      <c r="D21" s="129" t="s">
        <v>126</v>
      </c>
      <c r="E21" s="74">
        <v>44</v>
      </c>
      <c r="F21" s="74">
        <v>112</v>
      </c>
      <c r="G21" s="74">
        <v>25</v>
      </c>
      <c r="H21" s="74">
        <v>0</v>
      </c>
      <c r="I21" s="130">
        <f t="shared" si="0"/>
        <v>184</v>
      </c>
      <c r="J21" s="131">
        <f>IF(I21=0,"0,00",I21/SUM(I19:I21)*100)</f>
        <v>60.130718954248366</v>
      </c>
    </row>
    <row r="22" spans="1:10" x14ac:dyDescent="0.2">
      <c r="A22" s="239"/>
      <c r="B22" s="242"/>
      <c r="C22" s="132"/>
      <c r="D22" s="123" t="s">
        <v>123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9"/>
      <c r="B23" s="242"/>
      <c r="C23" s="122" t="s">
        <v>127</v>
      </c>
      <c r="D23" s="125" t="s">
        <v>125</v>
      </c>
      <c r="E23" s="126">
        <v>35</v>
      </c>
      <c r="F23" s="126">
        <v>85</v>
      </c>
      <c r="G23" s="126">
        <v>0</v>
      </c>
      <c r="H23" s="126">
        <v>2</v>
      </c>
      <c r="I23" s="126">
        <f t="shared" si="0"/>
        <v>107.5</v>
      </c>
      <c r="J23" s="127">
        <f>IF(I23=0,"0,00",I23/SUM(I22:I24)*100)</f>
        <v>39.162112932604735</v>
      </c>
    </row>
    <row r="24" spans="1:10" x14ac:dyDescent="0.2">
      <c r="A24" s="239"/>
      <c r="B24" s="242"/>
      <c r="C24" s="128" t="s">
        <v>138</v>
      </c>
      <c r="D24" s="129" t="s">
        <v>126</v>
      </c>
      <c r="E24" s="74">
        <v>34</v>
      </c>
      <c r="F24" s="74">
        <v>86</v>
      </c>
      <c r="G24" s="74">
        <v>27</v>
      </c>
      <c r="H24" s="74">
        <v>4</v>
      </c>
      <c r="I24" s="130">
        <f t="shared" si="0"/>
        <v>167</v>
      </c>
      <c r="J24" s="131">
        <f>IF(I24=0,"0,00",I24/SUM(I22:I24)*100)</f>
        <v>60.837887067395272</v>
      </c>
    </row>
    <row r="25" spans="1:10" x14ac:dyDescent="0.2">
      <c r="A25" s="239"/>
      <c r="B25" s="242"/>
      <c r="C25" s="132"/>
      <c r="D25" s="123" t="s">
        <v>123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9"/>
      <c r="B26" s="242"/>
      <c r="C26" s="122" t="s">
        <v>128</v>
      </c>
      <c r="D26" s="125" t="s">
        <v>125</v>
      </c>
      <c r="E26" s="126">
        <v>70</v>
      </c>
      <c r="F26" s="126">
        <v>94</v>
      </c>
      <c r="G26" s="126">
        <v>1</v>
      </c>
      <c r="H26" s="126">
        <v>6</v>
      </c>
      <c r="I26" s="126">
        <f t="shared" si="0"/>
        <v>146</v>
      </c>
      <c r="J26" s="127">
        <f>IF(I26=0,"0,00",I26/SUM(I25:I27)*100)</f>
        <v>53.97412199630314</v>
      </c>
    </row>
    <row r="27" spans="1:10" x14ac:dyDescent="0.2">
      <c r="A27" s="240"/>
      <c r="B27" s="243"/>
      <c r="C27" s="133" t="s">
        <v>139</v>
      </c>
      <c r="D27" s="129" t="s">
        <v>126</v>
      </c>
      <c r="E27" s="74">
        <v>30</v>
      </c>
      <c r="F27" s="74">
        <v>71</v>
      </c>
      <c r="G27" s="74">
        <v>18</v>
      </c>
      <c r="H27" s="74">
        <v>1</v>
      </c>
      <c r="I27" s="130">
        <f t="shared" si="0"/>
        <v>124.5</v>
      </c>
      <c r="J27" s="131">
        <f>IF(I27=0,"0,00",I27/SUM(I25:I27)*100)</f>
        <v>46.02587800369686</v>
      </c>
    </row>
    <row r="28" spans="1:10" x14ac:dyDescent="0.2">
      <c r="A28" s="238" t="s">
        <v>130</v>
      </c>
      <c r="B28" s="241">
        <v>4</v>
      </c>
      <c r="C28" s="134"/>
      <c r="D28" s="123" t="s">
        <v>123</v>
      </c>
      <c r="E28" s="75">
        <v>1</v>
      </c>
      <c r="F28" s="75">
        <v>3</v>
      </c>
      <c r="G28" s="75">
        <v>0</v>
      </c>
      <c r="H28" s="75">
        <v>0</v>
      </c>
      <c r="I28" s="75">
        <f t="shared" si="0"/>
        <v>3.5</v>
      </c>
      <c r="J28" s="124">
        <f>IF(I28=0,"0,00",I28/SUM(I28:I30)*100)</f>
        <v>0.70210631895687059</v>
      </c>
    </row>
    <row r="29" spans="1:10" x14ac:dyDescent="0.2">
      <c r="A29" s="239"/>
      <c r="B29" s="242"/>
      <c r="C29" s="122" t="s">
        <v>124</v>
      </c>
      <c r="D29" s="125" t="s">
        <v>125</v>
      </c>
      <c r="E29" s="126">
        <v>71</v>
      </c>
      <c r="F29" s="126">
        <v>348</v>
      </c>
      <c r="G29" s="126">
        <v>37</v>
      </c>
      <c r="H29" s="126">
        <v>15</v>
      </c>
      <c r="I29" s="126">
        <f t="shared" si="0"/>
        <v>495</v>
      </c>
      <c r="J29" s="127">
        <f>IF(I29=0,"0,00",I29/SUM(I28:I30)*100)</f>
        <v>99.297893681043121</v>
      </c>
    </row>
    <row r="30" spans="1:10" x14ac:dyDescent="0.2">
      <c r="A30" s="239"/>
      <c r="B30" s="242"/>
      <c r="C30" s="128" t="s">
        <v>140</v>
      </c>
      <c r="D30" s="129" t="s">
        <v>126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9"/>
      <c r="B31" s="242"/>
      <c r="C31" s="132"/>
      <c r="D31" s="123" t="s">
        <v>123</v>
      </c>
      <c r="E31" s="75">
        <v>5</v>
      </c>
      <c r="F31" s="75">
        <v>6</v>
      </c>
      <c r="G31" s="75">
        <v>0</v>
      </c>
      <c r="H31" s="75">
        <v>1</v>
      </c>
      <c r="I31" s="75">
        <f t="shared" si="0"/>
        <v>11</v>
      </c>
      <c r="J31" s="124">
        <f>IF(I31=0,"0,00",I31/SUM(I31:I33)*100)</f>
        <v>2.6442307692307692</v>
      </c>
    </row>
    <row r="32" spans="1:10" x14ac:dyDescent="0.2">
      <c r="A32" s="239"/>
      <c r="B32" s="242"/>
      <c r="C32" s="122" t="s">
        <v>127</v>
      </c>
      <c r="D32" s="125" t="s">
        <v>125</v>
      </c>
      <c r="E32" s="126">
        <v>55</v>
      </c>
      <c r="F32" s="126">
        <v>268</v>
      </c>
      <c r="G32" s="126">
        <v>36</v>
      </c>
      <c r="H32" s="126">
        <v>15</v>
      </c>
      <c r="I32" s="126">
        <f t="shared" si="0"/>
        <v>405</v>
      </c>
      <c r="J32" s="127">
        <f>IF(I32=0,"0,00",I32/SUM(I31:I33)*100)</f>
        <v>97.355769230769226</v>
      </c>
    </row>
    <row r="33" spans="1:10" x14ac:dyDescent="0.2">
      <c r="A33" s="239"/>
      <c r="B33" s="242"/>
      <c r="C33" s="128" t="s">
        <v>141</v>
      </c>
      <c r="D33" s="129" t="s">
        <v>126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9"/>
      <c r="B34" s="242"/>
      <c r="C34" s="132"/>
      <c r="D34" s="123" t="s">
        <v>123</v>
      </c>
      <c r="E34" s="75">
        <v>1</v>
      </c>
      <c r="F34" s="75">
        <v>6</v>
      </c>
      <c r="G34" s="75">
        <v>0</v>
      </c>
      <c r="H34" s="75">
        <v>0</v>
      </c>
      <c r="I34" s="75">
        <f t="shared" si="0"/>
        <v>6.5</v>
      </c>
      <c r="J34" s="124">
        <f>IF(I34=0,"0,00",I34/SUM(I34:I36)*100)</f>
        <v>1.7038007863695939</v>
      </c>
    </row>
    <row r="35" spans="1:10" x14ac:dyDescent="0.2">
      <c r="A35" s="239"/>
      <c r="B35" s="242"/>
      <c r="C35" s="122" t="s">
        <v>128</v>
      </c>
      <c r="D35" s="125" t="s">
        <v>125</v>
      </c>
      <c r="E35" s="126">
        <v>60</v>
      </c>
      <c r="F35" s="126">
        <v>249</v>
      </c>
      <c r="G35" s="126">
        <v>38</v>
      </c>
      <c r="H35" s="126">
        <v>8</v>
      </c>
      <c r="I35" s="126">
        <f t="shared" si="0"/>
        <v>375</v>
      </c>
      <c r="J35" s="127">
        <f>IF(I35=0,"0,00",I35/SUM(I34:I36)*100)</f>
        <v>98.296199213630402</v>
      </c>
    </row>
    <row r="36" spans="1:10" x14ac:dyDescent="0.2">
      <c r="A36" s="240"/>
      <c r="B36" s="243"/>
      <c r="C36" s="133" t="s">
        <v>142</v>
      </c>
      <c r="D36" s="129" t="s">
        <v>126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8" t="s">
        <v>131</v>
      </c>
      <c r="B37" s="241"/>
      <c r="C37" s="134"/>
      <c r="D37" s="123" t="s">
        <v>123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9"/>
      <c r="B38" s="242"/>
      <c r="C38" s="122" t="s">
        <v>124</v>
      </c>
      <c r="D38" s="125" t="s">
        <v>125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9"/>
      <c r="B39" s="242"/>
      <c r="C39" s="128" t="s">
        <v>143</v>
      </c>
      <c r="D39" s="129" t="s">
        <v>126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9"/>
      <c r="B40" s="242"/>
      <c r="C40" s="132"/>
      <c r="D40" s="123" t="s">
        <v>123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9"/>
      <c r="B41" s="242"/>
      <c r="C41" s="122" t="s">
        <v>127</v>
      </c>
      <c r="D41" s="125" t="s">
        <v>125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9"/>
      <c r="B42" s="242"/>
      <c r="C42" s="128" t="s">
        <v>144</v>
      </c>
      <c r="D42" s="129" t="s">
        <v>126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9"/>
      <c r="B43" s="242"/>
      <c r="C43" s="132"/>
      <c r="D43" s="123" t="s">
        <v>123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9"/>
      <c r="B44" s="242"/>
      <c r="C44" s="122" t="s">
        <v>128</v>
      </c>
      <c r="D44" s="125" t="s">
        <v>125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0"/>
      <c r="B45" s="243"/>
      <c r="C45" s="133" t="s">
        <v>145</v>
      </c>
      <c r="D45" s="129" t="s">
        <v>126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E11" sqref="AE11"/>
    </sheetView>
  </sheetViews>
  <sheetFormatPr baseColWidth="10" defaultRowHeight="12.75" x14ac:dyDescent="0.2"/>
  <cols>
    <col min="2" max="2" width="5.42578125" customWidth="1"/>
    <col min="3" max="3" width="5.140625" customWidth="1"/>
    <col min="4" max="4" width="4.85546875" customWidth="1"/>
    <col min="5" max="6" width="5.140625" customWidth="1"/>
    <col min="7" max="7" width="5.5703125" customWidth="1"/>
    <col min="8" max="8" width="4.7109375" customWidth="1"/>
    <col min="9" max="9" width="5.285156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6.1406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92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93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94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6" t="s">
        <v>95</v>
      </c>
      <c r="B8" s="246"/>
      <c r="C8" s="247" t="s">
        <v>96</v>
      </c>
      <c r="D8" s="247"/>
      <c r="E8" s="247"/>
      <c r="F8" s="247"/>
      <c r="G8" s="247"/>
      <c r="H8" s="247"/>
      <c r="I8" s="92"/>
      <c r="J8" s="92"/>
      <c r="K8" s="92"/>
      <c r="L8" s="246" t="s">
        <v>97</v>
      </c>
      <c r="M8" s="246"/>
      <c r="N8" s="246"/>
      <c r="O8" s="247" t="str">
        <f>'G-2'!D5</f>
        <v>CALLE 50 X CARRERA 44</v>
      </c>
      <c r="P8" s="247"/>
      <c r="Q8" s="247"/>
      <c r="R8" s="247"/>
      <c r="S8" s="247"/>
      <c r="T8" s="92"/>
      <c r="U8" s="92"/>
      <c r="V8" s="246" t="s">
        <v>98</v>
      </c>
      <c r="W8" s="246"/>
      <c r="X8" s="246"/>
      <c r="Y8" s="247">
        <f>'G-2'!L5</f>
        <v>1139</v>
      </c>
      <c r="Z8" s="247"/>
      <c r="AA8" s="247"/>
      <c r="AB8" s="92"/>
      <c r="AC8" s="92"/>
      <c r="AD8" s="92"/>
      <c r="AE8" s="92"/>
      <c r="AF8" s="92"/>
      <c r="AG8" s="92"/>
      <c r="AH8" s="246" t="s">
        <v>99</v>
      </c>
      <c r="AI8" s="246"/>
      <c r="AJ8" s="250">
        <f>'G-2'!S6</f>
        <v>43991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133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100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101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102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103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104</v>
      </c>
      <c r="B15" s="151"/>
      <c r="C15" s="152" t="s">
        <v>105</v>
      </c>
      <c r="D15" s="153">
        <f>DIRECCIONALIDAD!J10/100</f>
        <v>0</v>
      </c>
      <c r="E15" s="152"/>
      <c r="F15" s="152" t="s">
        <v>106</v>
      </c>
      <c r="G15" s="153">
        <f>DIRECCIONALIDAD!J11/100</f>
        <v>0</v>
      </c>
      <c r="H15" s="152"/>
      <c r="I15" s="152" t="s">
        <v>107</v>
      </c>
      <c r="J15" s="153">
        <f>DIRECCIONALIDAD!J12/100</f>
        <v>0</v>
      </c>
      <c r="K15" s="154"/>
      <c r="L15" s="148"/>
      <c r="M15" s="151"/>
      <c r="N15" s="152"/>
      <c r="O15" s="152" t="s">
        <v>105</v>
      </c>
      <c r="P15" s="153">
        <f>DIRECCIONALIDAD!J13/100</f>
        <v>0</v>
      </c>
      <c r="Q15" s="152"/>
      <c r="R15" s="152"/>
      <c r="S15" s="152"/>
      <c r="T15" s="152" t="s">
        <v>106</v>
      </c>
      <c r="U15" s="153">
        <f>DIRECCIONALIDAD!J14/100</f>
        <v>0</v>
      </c>
      <c r="V15" s="152"/>
      <c r="W15" s="152"/>
      <c r="X15" s="152"/>
      <c r="Y15" s="152" t="s">
        <v>107</v>
      </c>
      <c r="Z15" s="153">
        <f>DIRECCIONALIDAD!J15/100</f>
        <v>0</v>
      </c>
      <c r="AA15" s="152"/>
      <c r="AB15" s="154"/>
      <c r="AC15" s="148"/>
      <c r="AD15" s="151"/>
      <c r="AE15" s="152" t="s">
        <v>105</v>
      </c>
      <c r="AF15" s="153">
        <f>DIRECCIONALIDAD!J16/100</f>
        <v>0</v>
      </c>
      <c r="AG15" s="152"/>
      <c r="AH15" s="152"/>
      <c r="AI15" s="152"/>
      <c r="AJ15" s="152" t="s">
        <v>106</v>
      </c>
      <c r="AK15" s="153">
        <f>DIRECCIONALIDAD!J17/100</f>
        <v>0</v>
      </c>
      <c r="AL15" s="152"/>
      <c r="AM15" s="152"/>
      <c r="AN15" s="152" t="s">
        <v>107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/>
      <c r="B16" s="162"/>
      <c r="C16" s="162"/>
      <c r="D16" s="163"/>
      <c r="E16" s="162"/>
      <c r="F16" s="162"/>
      <c r="G16" s="163"/>
      <c r="H16" s="162"/>
      <c r="I16" s="162"/>
      <c r="J16" s="163"/>
      <c r="K16" s="162"/>
      <c r="L16" s="148"/>
      <c r="M16" s="162"/>
      <c r="N16" s="162"/>
      <c r="O16" s="162"/>
      <c r="P16" s="163"/>
      <c r="Q16" s="162"/>
      <c r="R16" s="162"/>
      <c r="S16" s="162"/>
      <c r="T16" s="152"/>
      <c r="U16" s="153"/>
      <c r="V16" s="162"/>
      <c r="W16" s="162"/>
      <c r="X16" s="162"/>
      <c r="Y16" s="162"/>
      <c r="Z16" s="163"/>
      <c r="AA16" s="162"/>
      <c r="AB16" s="162"/>
      <c r="AC16" s="148"/>
      <c r="AD16" s="162"/>
      <c r="AE16" s="162"/>
      <c r="AF16" s="163"/>
      <c r="AG16" s="162"/>
      <c r="AH16" s="162"/>
      <c r="AI16" s="162"/>
      <c r="AJ16" s="162"/>
      <c r="AK16" s="163"/>
      <c r="AL16" s="162"/>
      <c r="AM16" s="162"/>
      <c r="AN16" s="162"/>
      <c r="AO16" s="163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8" t="s">
        <v>101</v>
      </c>
      <c r="U17" s="24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102</v>
      </c>
      <c r="B18" s="149">
        <f>'G-2'!F10</f>
        <v>182.5</v>
      </c>
      <c r="C18" s="149">
        <f>'G-2'!F11</f>
        <v>183.5</v>
      </c>
      <c r="D18" s="149">
        <f>'G-2'!F12</f>
        <v>181.5</v>
      </c>
      <c r="E18" s="149">
        <f>'G-2'!F13</f>
        <v>143.5</v>
      </c>
      <c r="F18" s="149">
        <f>'G-2'!F14</f>
        <v>132</v>
      </c>
      <c r="G18" s="149">
        <f>'G-2'!F15</f>
        <v>159</v>
      </c>
      <c r="H18" s="149">
        <f>'G-2'!F16</f>
        <v>148</v>
      </c>
      <c r="I18" s="149">
        <f>'G-2'!F17</f>
        <v>133</v>
      </c>
      <c r="J18" s="149">
        <f>'G-2'!F18</f>
        <v>166</v>
      </c>
      <c r="K18" s="149">
        <f>'G-2'!F19</f>
        <v>141</v>
      </c>
      <c r="L18" s="150"/>
      <c r="M18" s="149">
        <f>'G-2'!F20</f>
        <v>147.5</v>
      </c>
      <c r="N18" s="149">
        <f>'G-2'!F21</f>
        <v>136.5</v>
      </c>
      <c r="O18" s="149">
        <f>'G-2'!F22</f>
        <v>121</v>
      </c>
      <c r="P18" s="149">
        <f>'G-2'!M10</f>
        <v>135</v>
      </c>
      <c r="Q18" s="149">
        <f>'G-2'!M11</f>
        <v>145.5</v>
      </c>
      <c r="R18" s="149">
        <f>'G-2'!M12</f>
        <v>136</v>
      </c>
      <c r="S18" s="149">
        <f>'G-2'!M13</f>
        <v>133.5</v>
      </c>
      <c r="T18" s="149">
        <f>'G-2'!M14</f>
        <v>115</v>
      </c>
      <c r="U18" s="149">
        <f>'G-2'!M15</f>
        <v>119.5</v>
      </c>
      <c r="V18" s="149">
        <f>'G-2'!M16</f>
        <v>131</v>
      </c>
      <c r="W18" s="149">
        <f>'G-2'!M17</f>
        <v>142.5</v>
      </c>
      <c r="X18" s="149">
        <f>'G-2'!M18</f>
        <v>139</v>
      </c>
      <c r="Y18" s="149">
        <f>'G-2'!M19</f>
        <v>130.5</v>
      </c>
      <c r="Z18" s="149">
        <f>'G-2'!M20</f>
        <v>109</v>
      </c>
      <c r="AA18" s="149">
        <f>'G-2'!M21</f>
        <v>145.5</v>
      </c>
      <c r="AB18" s="149">
        <f>'G-2'!M22</f>
        <v>129</v>
      </c>
      <c r="AC18" s="150"/>
      <c r="AD18" s="149">
        <f>'G-2'!T10</f>
        <v>127</v>
      </c>
      <c r="AE18" s="149">
        <f>'G-2'!T11</f>
        <v>135.5</v>
      </c>
      <c r="AF18" s="149">
        <f>'G-2'!T12</f>
        <v>127</v>
      </c>
      <c r="AG18" s="149">
        <f>'G-2'!T13</f>
        <v>143.5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691</v>
      </c>
      <c r="AV18" s="101">
        <f t="shared" si="6"/>
        <v>640.5</v>
      </c>
      <c r="AW18" s="101">
        <f t="shared" si="6"/>
        <v>616</v>
      </c>
      <c r="AX18" s="101">
        <f t="shared" si="6"/>
        <v>582.5</v>
      </c>
      <c r="AY18" s="101">
        <f t="shared" si="6"/>
        <v>572</v>
      </c>
      <c r="AZ18" s="101">
        <f t="shared" si="6"/>
        <v>606</v>
      </c>
      <c r="BA18" s="101">
        <f t="shared" si="6"/>
        <v>588</v>
      </c>
      <c r="BB18" s="101"/>
      <c r="BC18" s="101"/>
      <c r="BD18" s="101"/>
      <c r="BE18" s="101">
        <f t="shared" ref="BE18:BQ18" si="7">P19</f>
        <v>540</v>
      </c>
      <c r="BF18" s="101">
        <f t="shared" si="7"/>
        <v>538</v>
      </c>
      <c r="BG18" s="101">
        <f t="shared" si="7"/>
        <v>537.5</v>
      </c>
      <c r="BH18" s="101">
        <f t="shared" si="7"/>
        <v>550</v>
      </c>
      <c r="BI18" s="101">
        <f t="shared" si="7"/>
        <v>530</v>
      </c>
      <c r="BJ18" s="101">
        <f t="shared" si="7"/>
        <v>504</v>
      </c>
      <c r="BK18" s="101">
        <f t="shared" si="7"/>
        <v>499</v>
      </c>
      <c r="BL18" s="101">
        <f t="shared" si="7"/>
        <v>508</v>
      </c>
      <c r="BM18" s="101">
        <f t="shared" si="7"/>
        <v>532</v>
      </c>
      <c r="BN18" s="101">
        <f t="shared" si="7"/>
        <v>543</v>
      </c>
      <c r="BO18" s="101">
        <f t="shared" si="7"/>
        <v>521</v>
      </c>
      <c r="BP18" s="101">
        <f t="shared" si="7"/>
        <v>524</v>
      </c>
      <c r="BQ18" s="101">
        <f t="shared" si="7"/>
        <v>514</v>
      </c>
      <c r="BR18" s="101"/>
      <c r="BS18" s="101"/>
      <c r="BT18" s="101"/>
      <c r="BU18" s="101">
        <f t="shared" ref="BU18:CC18" si="8">AG19</f>
        <v>533</v>
      </c>
      <c r="BV18" s="101">
        <f t="shared" si="8"/>
        <v>406</v>
      </c>
      <c r="BW18" s="101">
        <f t="shared" si="8"/>
        <v>270.5</v>
      </c>
      <c r="BX18" s="101">
        <f t="shared" si="8"/>
        <v>143.5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103</v>
      </c>
      <c r="B19" s="149"/>
      <c r="C19" s="149"/>
      <c r="D19" s="149"/>
      <c r="E19" s="149">
        <f>B18+C18+D18+E18</f>
        <v>691</v>
      </c>
      <c r="F19" s="149">
        <f t="shared" ref="F19:K19" si="9">C18+D18+E18+F18</f>
        <v>640.5</v>
      </c>
      <c r="G19" s="149">
        <f t="shared" si="9"/>
        <v>616</v>
      </c>
      <c r="H19" s="149">
        <f t="shared" si="9"/>
        <v>582.5</v>
      </c>
      <c r="I19" s="149">
        <f t="shared" si="9"/>
        <v>572</v>
      </c>
      <c r="J19" s="149">
        <f t="shared" si="9"/>
        <v>606</v>
      </c>
      <c r="K19" s="149">
        <f t="shared" si="9"/>
        <v>588</v>
      </c>
      <c r="L19" s="150"/>
      <c r="M19" s="149"/>
      <c r="N19" s="149"/>
      <c r="O19" s="149"/>
      <c r="P19" s="149">
        <f>M18+N18+O18+P18</f>
        <v>540</v>
      </c>
      <c r="Q19" s="149">
        <f t="shared" ref="Q19:AB19" si="10">N18+O18+P18+Q18</f>
        <v>538</v>
      </c>
      <c r="R19" s="149">
        <f t="shared" si="10"/>
        <v>537.5</v>
      </c>
      <c r="S19" s="149">
        <f t="shared" si="10"/>
        <v>550</v>
      </c>
      <c r="T19" s="149">
        <f t="shared" si="10"/>
        <v>530</v>
      </c>
      <c r="U19" s="149">
        <f t="shared" si="10"/>
        <v>504</v>
      </c>
      <c r="V19" s="149">
        <f t="shared" si="10"/>
        <v>499</v>
      </c>
      <c r="W19" s="149">
        <f t="shared" si="10"/>
        <v>508</v>
      </c>
      <c r="X19" s="149">
        <f t="shared" si="10"/>
        <v>532</v>
      </c>
      <c r="Y19" s="149">
        <f t="shared" si="10"/>
        <v>543</v>
      </c>
      <c r="Z19" s="149">
        <f t="shared" si="10"/>
        <v>521</v>
      </c>
      <c r="AA19" s="149">
        <f t="shared" si="10"/>
        <v>524</v>
      </c>
      <c r="AB19" s="149">
        <f t="shared" si="10"/>
        <v>514</v>
      </c>
      <c r="AC19" s="150"/>
      <c r="AD19" s="149"/>
      <c r="AE19" s="149"/>
      <c r="AF19" s="149"/>
      <c r="AG19" s="149">
        <f>AD18+AE18+AF18+AG18</f>
        <v>533</v>
      </c>
      <c r="AH19" s="149">
        <f t="shared" ref="AH19:AO19" si="11">AE18+AF18+AG18+AH18</f>
        <v>406</v>
      </c>
      <c r="AI19" s="149">
        <f t="shared" si="11"/>
        <v>270.5</v>
      </c>
      <c r="AJ19" s="149">
        <f t="shared" si="11"/>
        <v>143.5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104</v>
      </c>
      <c r="B20" s="151"/>
      <c r="C20" s="152" t="s">
        <v>105</v>
      </c>
      <c r="D20" s="153">
        <f>DIRECCIONALIDAD!J19/100</f>
        <v>0</v>
      </c>
      <c r="E20" s="152"/>
      <c r="F20" s="152" t="s">
        <v>106</v>
      </c>
      <c r="G20" s="153">
        <f>DIRECCIONALIDAD!J20/100</f>
        <v>0.39869281045751637</v>
      </c>
      <c r="H20" s="152"/>
      <c r="I20" s="152" t="s">
        <v>107</v>
      </c>
      <c r="J20" s="153">
        <f>DIRECCIONALIDAD!J21/100</f>
        <v>0.60130718954248363</v>
      </c>
      <c r="K20" s="154"/>
      <c r="L20" s="148"/>
      <c r="M20" s="151"/>
      <c r="N20" s="152"/>
      <c r="O20" s="152" t="s">
        <v>105</v>
      </c>
      <c r="P20" s="153">
        <f>DIRECCIONALIDAD!J22/100</f>
        <v>0</v>
      </c>
      <c r="Q20" s="152"/>
      <c r="R20" s="152"/>
      <c r="S20" s="152"/>
      <c r="T20" s="152" t="s">
        <v>106</v>
      </c>
      <c r="U20" s="153">
        <f>DIRECCIONALIDAD!J23/100</f>
        <v>0.39162112932604737</v>
      </c>
      <c r="V20" s="152"/>
      <c r="W20" s="152"/>
      <c r="X20" s="152"/>
      <c r="Y20" s="152" t="s">
        <v>107</v>
      </c>
      <c r="Z20" s="153">
        <f>DIRECCIONALIDAD!J24/100</f>
        <v>0.60837887067395269</v>
      </c>
      <c r="AA20" s="152"/>
      <c r="AB20" s="154"/>
      <c r="AC20" s="148"/>
      <c r="AD20" s="151"/>
      <c r="AE20" s="152" t="s">
        <v>105</v>
      </c>
      <c r="AF20" s="153">
        <f>DIRECCIONALIDAD!J25/100</f>
        <v>0</v>
      </c>
      <c r="AG20" s="152"/>
      <c r="AH20" s="152"/>
      <c r="AI20" s="152"/>
      <c r="AJ20" s="152" t="s">
        <v>106</v>
      </c>
      <c r="AK20" s="153">
        <f>DIRECCIONALIDAD!J26/100</f>
        <v>0.53974121996303137</v>
      </c>
      <c r="AL20" s="152"/>
      <c r="AM20" s="152"/>
      <c r="AN20" s="152" t="s">
        <v>107</v>
      </c>
      <c r="AO20" s="155">
        <f>DIRECCIONALIDAD!J27/100</f>
        <v>0.46025878003696863</v>
      </c>
      <c r="AP20" s="92"/>
      <c r="AQ20" s="92"/>
      <c r="AR20" s="92"/>
      <c r="AS20" s="92"/>
      <c r="AT20" s="92"/>
      <c r="AU20" s="92">
        <f t="shared" ref="AU20:BA20" si="15">E24</f>
        <v>726.5</v>
      </c>
      <c r="AV20" s="92">
        <f t="shared" si="15"/>
        <v>750.5</v>
      </c>
      <c r="AW20" s="92">
        <f t="shared" si="15"/>
        <v>774</v>
      </c>
      <c r="AX20" s="92">
        <f t="shared" si="15"/>
        <v>788</v>
      </c>
      <c r="AY20" s="92">
        <f t="shared" si="15"/>
        <v>792.5</v>
      </c>
      <c r="AZ20" s="92">
        <f t="shared" si="15"/>
        <v>797.5</v>
      </c>
      <c r="BA20" s="92">
        <f t="shared" si="15"/>
        <v>819</v>
      </c>
      <c r="BB20" s="92"/>
      <c r="BC20" s="92"/>
      <c r="BD20" s="92"/>
      <c r="BE20" s="92">
        <f t="shared" ref="BE20:BQ20" si="16">P24</f>
        <v>873.5</v>
      </c>
      <c r="BF20" s="92">
        <f t="shared" si="16"/>
        <v>864.5</v>
      </c>
      <c r="BG20" s="92">
        <f t="shared" si="16"/>
        <v>823</v>
      </c>
      <c r="BH20" s="92">
        <f t="shared" si="16"/>
        <v>757</v>
      </c>
      <c r="BI20" s="92">
        <f t="shared" si="16"/>
        <v>743</v>
      </c>
      <c r="BJ20" s="92">
        <f t="shared" si="16"/>
        <v>694.5</v>
      </c>
      <c r="BK20" s="92">
        <f t="shared" si="16"/>
        <v>680.5</v>
      </c>
      <c r="BL20" s="92">
        <f t="shared" si="16"/>
        <v>679</v>
      </c>
      <c r="BM20" s="92">
        <f t="shared" si="16"/>
        <v>676</v>
      </c>
      <c r="BN20" s="92">
        <f t="shared" si="16"/>
        <v>721.5</v>
      </c>
      <c r="BO20" s="92">
        <f t="shared" si="16"/>
        <v>764.5</v>
      </c>
      <c r="BP20" s="92">
        <f t="shared" si="16"/>
        <v>791.5</v>
      </c>
      <c r="BQ20" s="92">
        <f t="shared" si="16"/>
        <v>834.5</v>
      </c>
      <c r="BR20" s="92"/>
      <c r="BS20" s="92"/>
      <c r="BT20" s="92"/>
      <c r="BU20" s="92">
        <f t="shared" ref="BU20:CC20" si="17">AG24</f>
        <v>840</v>
      </c>
      <c r="BV20" s="92">
        <f t="shared" si="17"/>
        <v>616.5</v>
      </c>
      <c r="BW20" s="92">
        <f t="shared" si="17"/>
        <v>381.5</v>
      </c>
      <c r="BX20" s="92">
        <f t="shared" si="17"/>
        <v>180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4" t="s">
        <v>148</v>
      </c>
      <c r="B21" s="165">
        <f>MAX(B19:K19)</f>
        <v>691</v>
      </c>
      <c r="C21" s="152" t="s">
        <v>105</v>
      </c>
      <c r="D21" s="166">
        <f>+B21*D20</f>
        <v>0</v>
      </c>
      <c r="E21" s="152"/>
      <c r="F21" s="152" t="s">
        <v>106</v>
      </c>
      <c r="G21" s="166">
        <f>+B21*G20</f>
        <v>275.49673202614383</v>
      </c>
      <c r="H21" s="152"/>
      <c r="I21" s="152" t="s">
        <v>107</v>
      </c>
      <c r="J21" s="166">
        <f>+B21*J20</f>
        <v>415.50326797385617</v>
      </c>
      <c r="K21" s="154"/>
      <c r="L21" s="148"/>
      <c r="M21" s="165">
        <f>MAX(M19:AB19)</f>
        <v>550</v>
      </c>
      <c r="N21" s="152"/>
      <c r="O21" s="152" t="s">
        <v>105</v>
      </c>
      <c r="P21" s="167">
        <f>+M21*P20</f>
        <v>0</v>
      </c>
      <c r="Q21" s="152"/>
      <c r="R21" s="152"/>
      <c r="S21" s="152"/>
      <c r="T21" s="152" t="s">
        <v>106</v>
      </c>
      <c r="U21" s="167">
        <f>+M21*U20</f>
        <v>215.39162112932604</v>
      </c>
      <c r="V21" s="152"/>
      <c r="W21" s="152"/>
      <c r="X21" s="152"/>
      <c r="Y21" s="152" t="s">
        <v>107</v>
      </c>
      <c r="Z21" s="167">
        <f>+M21*Z20</f>
        <v>334.60837887067396</v>
      </c>
      <c r="AA21" s="152"/>
      <c r="AB21" s="154"/>
      <c r="AC21" s="148"/>
      <c r="AD21" s="165">
        <f>MAX(AD19:AO19)</f>
        <v>533</v>
      </c>
      <c r="AE21" s="152" t="s">
        <v>105</v>
      </c>
      <c r="AF21" s="166">
        <f>+AD21*AF20</f>
        <v>0</v>
      </c>
      <c r="AG21" s="152"/>
      <c r="AH21" s="152"/>
      <c r="AI21" s="152"/>
      <c r="AJ21" s="152" t="s">
        <v>106</v>
      </c>
      <c r="AK21" s="166">
        <f>+AD21*AK20</f>
        <v>287.68207024029573</v>
      </c>
      <c r="AL21" s="152"/>
      <c r="AM21" s="152"/>
      <c r="AN21" s="152" t="s">
        <v>107</v>
      </c>
      <c r="AO21" s="168">
        <f>+AD21*AO20</f>
        <v>245.31792975970427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8" t="s">
        <v>101</v>
      </c>
      <c r="U22" s="24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1417.5</v>
      </c>
      <c r="AV22" s="92">
        <f t="shared" si="18"/>
        <v>1391</v>
      </c>
      <c r="AW22" s="92">
        <f t="shared" si="18"/>
        <v>1390</v>
      </c>
      <c r="AX22" s="92">
        <f t="shared" si="18"/>
        <v>1370.5</v>
      </c>
      <c r="AY22" s="92">
        <f t="shared" si="18"/>
        <v>1364.5</v>
      </c>
      <c r="AZ22" s="92">
        <f t="shared" si="18"/>
        <v>1403.5</v>
      </c>
      <c r="BA22" s="92">
        <f t="shared" si="18"/>
        <v>1407</v>
      </c>
      <c r="BB22" s="92"/>
      <c r="BC22" s="92"/>
      <c r="BD22" s="92"/>
      <c r="BE22" s="92">
        <f t="shared" ref="BE22:BQ22" si="19">P33</f>
        <v>1413.5</v>
      </c>
      <c r="BF22" s="92">
        <f t="shared" si="19"/>
        <v>1402.5</v>
      </c>
      <c r="BG22" s="92">
        <f t="shared" si="19"/>
        <v>1360.5</v>
      </c>
      <c r="BH22" s="92">
        <f t="shared" si="19"/>
        <v>1307</v>
      </c>
      <c r="BI22" s="92">
        <f t="shared" si="19"/>
        <v>1273</v>
      </c>
      <c r="BJ22" s="92">
        <f t="shared" si="19"/>
        <v>1198.5</v>
      </c>
      <c r="BK22" s="92">
        <f t="shared" si="19"/>
        <v>1179.5</v>
      </c>
      <c r="BL22" s="92">
        <f t="shared" si="19"/>
        <v>1187</v>
      </c>
      <c r="BM22" s="92">
        <f t="shared" si="19"/>
        <v>1208</v>
      </c>
      <c r="BN22" s="92">
        <f t="shared" si="19"/>
        <v>1264.5</v>
      </c>
      <c r="BO22" s="92">
        <f t="shared" si="19"/>
        <v>1285.5</v>
      </c>
      <c r="BP22" s="92">
        <f t="shared" si="19"/>
        <v>1315.5</v>
      </c>
      <c r="BQ22" s="92">
        <f t="shared" si="19"/>
        <v>1348.5</v>
      </c>
      <c r="BR22" s="92"/>
      <c r="BS22" s="92"/>
      <c r="BT22" s="92"/>
      <c r="BU22" s="92">
        <f t="shared" ref="BU22:CC22" si="20">AG33</f>
        <v>1373</v>
      </c>
      <c r="BV22" s="92">
        <f t="shared" si="20"/>
        <v>1022.5</v>
      </c>
      <c r="BW22" s="92">
        <f t="shared" si="20"/>
        <v>652</v>
      </c>
      <c r="BX22" s="92">
        <f t="shared" si="20"/>
        <v>323.5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102</v>
      </c>
      <c r="B23" s="149">
        <f>'G-3'!F10</f>
        <v>169.5</v>
      </c>
      <c r="C23" s="149">
        <f>'G-3'!F11</f>
        <v>186</v>
      </c>
      <c r="D23" s="149">
        <f>'G-3'!F12</f>
        <v>186.5</v>
      </c>
      <c r="E23" s="149">
        <f>'G-3'!F13</f>
        <v>184.5</v>
      </c>
      <c r="F23" s="149">
        <f>'G-3'!F14</f>
        <v>193.5</v>
      </c>
      <c r="G23" s="149">
        <f>'G-3'!F15</f>
        <v>209.5</v>
      </c>
      <c r="H23" s="149">
        <f>'G-3'!F16</f>
        <v>200.5</v>
      </c>
      <c r="I23" s="149">
        <f>'G-3'!F17</f>
        <v>189</v>
      </c>
      <c r="J23" s="149">
        <f>'G-3'!F18</f>
        <v>198.5</v>
      </c>
      <c r="K23" s="149">
        <f>'G-3'!F19</f>
        <v>231</v>
      </c>
      <c r="L23" s="150"/>
      <c r="M23" s="149">
        <f>'G-3'!F20</f>
        <v>218.5</v>
      </c>
      <c r="N23" s="149">
        <f>'G-3'!F21</f>
        <v>224.5</v>
      </c>
      <c r="O23" s="149">
        <f>'G-3'!F22</f>
        <v>240</v>
      </c>
      <c r="P23" s="149">
        <f>'G-3'!M10</f>
        <v>190.5</v>
      </c>
      <c r="Q23" s="149">
        <f>'G-3'!M11</f>
        <v>209.5</v>
      </c>
      <c r="R23" s="149">
        <f>'G-3'!M12</f>
        <v>183</v>
      </c>
      <c r="S23" s="149">
        <f>'G-3'!M13</f>
        <v>174</v>
      </c>
      <c r="T23" s="149">
        <f>'G-3'!M14</f>
        <v>176.5</v>
      </c>
      <c r="U23" s="149">
        <f>'G-3'!M15</f>
        <v>161</v>
      </c>
      <c r="V23" s="149">
        <f>'G-3'!M16</f>
        <v>169</v>
      </c>
      <c r="W23" s="149">
        <f>'G-3'!M17</f>
        <v>172.5</v>
      </c>
      <c r="X23" s="149">
        <f>'G-3'!M18</f>
        <v>173.5</v>
      </c>
      <c r="Y23" s="149">
        <f>'G-3'!M19</f>
        <v>206.5</v>
      </c>
      <c r="Z23" s="149">
        <f>'G-3'!M20</f>
        <v>212</v>
      </c>
      <c r="AA23" s="149">
        <f>'G-3'!M21</f>
        <v>199.5</v>
      </c>
      <c r="AB23" s="149">
        <f>'G-3'!M22</f>
        <v>216.5</v>
      </c>
      <c r="AC23" s="150"/>
      <c r="AD23" s="149">
        <f>'G-3'!T10</f>
        <v>223.5</v>
      </c>
      <c r="AE23" s="149">
        <f>'G-3'!T11</f>
        <v>235</v>
      </c>
      <c r="AF23" s="149">
        <f>'G-3'!T12</f>
        <v>201.5</v>
      </c>
      <c r="AG23" s="149">
        <f>'G-3'!T13</f>
        <v>180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103</v>
      </c>
      <c r="B24" s="149"/>
      <c r="C24" s="149"/>
      <c r="D24" s="149"/>
      <c r="E24" s="149">
        <f>B23+C23+D23+E23</f>
        <v>726.5</v>
      </c>
      <c r="F24" s="149">
        <f t="shared" ref="F24:K24" si="21">C23+D23+E23+F23</f>
        <v>750.5</v>
      </c>
      <c r="G24" s="149">
        <f t="shared" si="21"/>
        <v>774</v>
      </c>
      <c r="H24" s="149">
        <f t="shared" si="21"/>
        <v>788</v>
      </c>
      <c r="I24" s="149">
        <f t="shared" si="21"/>
        <v>792.5</v>
      </c>
      <c r="J24" s="149">
        <f t="shared" si="21"/>
        <v>797.5</v>
      </c>
      <c r="K24" s="149">
        <f t="shared" si="21"/>
        <v>819</v>
      </c>
      <c r="L24" s="150"/>
      <c r="M24" s="149"/>
      <c r="N24" s="149"/>
      <c r="O24" s="149"/>
      <c r="P24" s="149">
        <f>M23+N23+O23+P23</f>
        <v>873.5</v>
      </c>
      <c r="Q24" s="149">
        <f t="shared" ref="Q24:AB24" si="22">N23+O23+P23+Q23</f>
        <v>864.5</v>
      </c>
      <c r="R24" s="149">
        <f t="shared" si="22"/>
        <v>823</v>
      </c>
      <c r="S24" s="149">
        <f t="shared" si="22"/>
        <v>757</v>
      </c>
      <c r="T24" s="149">
        <f t="shared" si="22"/>
        <v>743</v>
      </c>
      <c r="U24" s="149">
        <f t="shared" si="22"/>
        <v>694.5</v>
      </c>
      <c r="V24" s="149">
        <f t="shared" si="22"/>
        <v>680.5</v>
      </c>
      <c r="W24" s="149">
        <f t="shared" si="22"/>
        <v>679</v>
      </c>
      <c r="X24" s="149">
        <f t="shared" si="22"/>
        <v>676</v>
      </c>
      <c r="Y24" s="149">
        <f t="shared" si="22"/>
        <v>721.5</v>
      </c>
      <c r="Z24" s="149">
        <f t="shared" si="22"/>
        <v>764.5</v>
      </c>
      <c r="AA24" s="149">
        <f t="shared" si="22"/>
        <v>791.5</v>
      </c>
      <c r="AB24" s="149">
        <f t="shared" si="22"/>
        <v>834.5</v>
      </c>
      <c r="AC24" s="150"/>
      <c r="AD24" s="149"/>
      <c r="AE24" s="149"/>
      <c r="AF24" s="149"/>
      <c r="AG24" s="149">
        <f>AD23+AE23+AF23+AG23</f>
        <v>840</v>
      </c>
      <c r="AH24" s="149">
        <f t="shared" ref="AH24:AO24" si="23">AE23+AF23+AG23+AH23</f>
        <v>616.5</v>
      </c>
      <c r="AI24" s="149">
        <f t="shared" si="23"/>
        <v>381.5</v>
      </c>
      <c r="AJ24" s="149">
        <f t="shared" si="23"/>
        <v>180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104</v>
      </c>
      <c r="B25" s="151"/>
      <c r="C25" s="152" t="s">
        <v>105</v>
      </c>
      <c r="D25" s="153">
        <f>DIRECCIONALIDAD!J28/100</f>
        <v>7.0210631895687055E-3</v>
      </c>
      <c r="E25" s="152"/>
      <c r="F25" s="152" t="s">
        <v>106</v>
      </c>
      <c r="G25" s="153">
        <f>DIRECCIONALIDAD!J29/100</f>
        <v>0.99297893681043126</v>
      </c>
      <c r="H25" s="152"/>
      <c r="I25" s="152" t="s">
        <v>107</v>
      </c>
      <c r="J25" s="153">
        <f>DIRECCIONALIDAD!J30/100</f>
        <v>0</v>
      </c>
      <c r="K25" s="154"/>
      <c r="L25" s="148"/>
      <c r="M25" s="151"/>
      <c r="N25" s="152"/>
      <c r="O25" s="152" t="s">
        <v>105</v>
      </c>
      <c r="P25" s="153">
        <f>DIRECCIONALIDAD!J31/100</f>
        <v>2.6442307692307692E-2</v>
      </c>
      <c r="Q25" s="152"/>
      <c r="R25" s="152"/>
      <c r="S25" s="152"/>
      <c r="T25" s="152" t="s">
        <v>106</v>
      </c>
      <c r="U25" s="153">
        <f>DIRECCIONALIDAD!J32/100</f>
        <v>0.97355769230769229</v>
      </c>
      <c r="V25" s="152"/>
      <c r="W25" s="152"/>
      <c r="X25" s="152"/>
      <c r="Y25" s="152" t="s">
        <v>107</v>
      </c>
      <c r="Z25" s="153">
        <f>DIRECCIONALIDAD!J33/100</f>
        <v>0</v>
      </c>
      <c r="AA25" s="152"/>
      <c r="AB25" s="152"/>
      <c r="AC25" s="148"/>
      <c r="AD25" s="151"/>
      <c r="AE25" s="152" t="s">
        <v>105</v>
      </c>
      <c r="AF25" s="153">
        <f>DIRECCIONALIDAD!J34/100</f>
        <v>1.7038007863695939E-2</v>
      </c>
      <c r="AG25" s="152"/>
      <c r="AH25" s="152"/>
      <c r="AI25" s="152"/>
      <c r="AJ25" s="152" t="s">
        <v>106</v>
      </c>
      <c r="AK25" s="153">
        <f>DIRECCIONALIDAD!J35/100</f>
        <v>0.98296199213630397</v>
      </c>
      <c r="AL25" s="152"/>
      <c r="AM25" s="152"/>
      <c r="AN25" s="152" t="s">
        <v>107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148</v>
      </c>
      <c r="B26" s="165">
        <f>MAX(B24:K24)</f>
        <v>819</v>
      </c>
      <c r="C26" s="152" t="s">
        <v>105</v>
      </c>
      <c r="D26" s="166">
        <f>+B26*D25</f>
        <v>5.7502507522567701</v>
      </c>
      <c r="E26" s="152"/>
      <c r="F26" s="152" t="s">
        <v>106</v>
      </c>
      <c r="G26" s="166">
        <f>+B26*G25</f>
        <v>813.24974924774324</v>
      </c>
      <c r="H26" s="152"/>
      <c r="I26" s="152" t="s">
        <v>107</v>
      </c>
      <c r="J26" s="166">
        <f>+B26*J25</f>
        <v>0</v>
      </c>
      <c r="K26" s="154"/>
      <c r="L26" s="148"/>
      <c r="M26" s="165">
        <f>MAX(M24:AB24)</f>
        <v>873.5</v>
      </c>
      <c r="N26" s="152"/>
      <c r="O26" s="152" t="s">
        <v>105</v>
      </c>
      <c r="P26" s="167">
        <f>+M26*P25</f>
        <v>23.09735576923077</v>
      </c>
      <c r="Q26" s="152"/>
      <c r="R26" s="152"/>
      <c r="S26" s="152"/>
      <c r="T26" s="152" t="s">
        <v>106</v>
      </c>
      <c r="U26" s="167">
        <f>+M26*U25</f>
        <v>850.40264423076917</v>
      </c>
      <c r="V26" s="152"/>
      <c r="W26" s="152"/>
      <c r="X26" s="152"/>
      <c r="Y26" s="152" t="s">
        <v>107</v>
      </c>
      <c r="Z26" s="167">
        <f>+M26*Z25</f>
        <v>0</v>
      </c>
      <c r="AA26" s="152"/>
      <c r="AB26" s="154"/>
      <c r="AC26" s="148"/>
      <c r="AD26" s="165">
        <f>MAX(AD24:AO24)</f>
        <v>840</v>
      </c>
      <c r="AE26" s="152" t="s">
        <v>105</v>
      </c>
      <c r="AF26" s="166">
        <f>+AD26*AF25</f>
        <v>14.311926605504588</v>
      </c>
      <c r="AG26" s="152"/>
      <c r="AH26" s="152"/>
      <c r="AI26" s="152"/>
      <c r="AJ26" s="152" t="s">
        <v>106</v>
      </c>
      <c r="AK26" s="166">
        <f>+AD26*AK25</f>
        <v>825.68807339449529</v>
      </c>
      <c r="AL26" s="152"/>
      <c r="AM26" s="152"/>
      <c r="AN26" s="152" t="s">
        <v>107</v>
      </c>
      <c r="AO26" s="168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8" t="s">
        <v>101</v>
      </c>
      <c r="U27" s="24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102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103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104</v>
      </c>
      <c r="B30" s="151"/>
      <c r="C30" s="152" t="s">
        <v>105</v>
      </c>
      <c r="D30" s="153">
        <f>DIRECCIONALIDAD!J37/100</f>
        <v>0</v>
      </c>
      <c r="E30" s="152"/>
      <c r="F30" s="152" t="s">
        <v>106</v>
      </c>
      <c r="G30" s="153">
        <f>DIRECCIONALIDAD!J38/100</f>
        <v>0</v>
      </c>
      <c r="H30" s="152"/>
      <c r="I30" s="152" t="s">
        <v>107</v>
      </c>
      <c r="J30" s="153">
        <f>DIRECCIONALIDAD!J39/100</f>
        <v>0</v>
      </c>
      <c r="K30" s="154"/>
      <c r="L30" s="148"/>
      <c r="M30" s="151"/>
      <c r="N30" s="152"/>
      <c r="O30" s="152" t="s">
        <v>105</v>
      </c>
      <c r="P30" s="153">
        <f>DIRECCIONALIDAD!J40/100</f>
        <v>0</v>
      </c>
      <c r="Q30" s="152"/>
      <c r="R30" s="152"/>
      <c r="S30" s="152"/>
      <c r="T30" s="152" t="s">
        <v>106</v>
      </c>
      <c r="U30" s="153">
        <f>DIRECCIONALIDAD!J41/100</f>
        <v>0</v>
      </c>
      <c r="V30" s="152"/>
      <c r="W30" s="152"/>
      <c r="X30" s="152"/>
      <c r="Y30" s="152" t="s">
        <v>107</v>
      </c>
      <c r="Z30" s="153">
        <f>DIRECCIONALIDAD!J42/100</f>
        <v>0</v>
      </c>
      <c r="AA30" s="152"/>
      <c r="AB30" s="154"/>
      <c r="AC30" s="148"/>
      <c r="AD30" s="151"/>
      <c r="AE30" s="152" t="s">
        <v>105</v>
      </c>
      <c r="AF30" s="153">
        <f>DIRECCIONALIDAD!J43/100</f>
        <v>0</v>
      </c>
      <c r="AG30" s="152"/>
      <c r="AH30" s="152"/>
      <c r="AI30" s="152"/>
      <c r="AJ30" s="152" t="s">
        <v>106</v>
      </c>
      <c r="AK30" s="153">
        <f>DIRECCIONALIDAD!J44/100</f>
        <v>0</v>
      </c>
      <c r="AL30" s="152"/>
      <c r="AM30" s="152"/>
      <c r="AN30" s="152" t="s">
        <v>107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8" t="s">
        <v>101</v>
      </c>
      <c r="U31" s="248"/>
      <c r="V31" s="147" t="s">
        <v>108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102</v>
      </c>
      <c r="B32" s="149">
        <f>B13+B18+B23+B28</f>
        <v>352</v>
      </c>
      <c r="C32" s="149">
        <f t="shared" ref="C32:K32" si="27">C13+C18+C23+C28</f>
        <v>369.5</v>
      </c>
      <c r="D32" s="149">
        <f t="shared" si="27"/>
        <v>368</v>
      </c>
      <c r="E32" s="149">
        <f t="shared" si="27"/>
        <v>328</v>
      </c>
      <c r="F32" s="149">
        <f t="shared" si="27"/>
        <v>325.5</v>
      </c>
      <c r="G32" s="149">
        <f t="shared" si="27"/>
        <v>368.5</v>
      </c>
      <c r="H32" s="149">
        <f t="shared" si="27"/>
        <v>348.5</v>
      </c>
      <c r="I32" s="149">
        <f t="shared" si="27"/>
        <v>322</v>
      </c>
      <c r="J32" s="149">
        <f t="shared" si="27"/>
        <v>364.5</v>
      </c>
      <c r="K32" s="149">
        <f t="shared" si="27"/>
        <v>372</v>
      </c>
      <c r="L32" s="150"/>
      <c r="M32" s="149">
        <f>M13+M18+M23+M28</f>
        <v>366</v>
      </c>
      <c r="N32" s="149">
        <f t="shared" ref="N32:AB32" si="28">N13+N18+N23+N28</f>
        <v>361</v>
      </c>
      <c r="O32" s="149">
        <f t="shared" si="28"/>
        <v>361</v>
      </c>
      <c r="P32" s="149">
        <f t="shared" si="28"/>
        <v>325.5</v>
      </c>
      <c r="Q32" s="149">
        <f t="shared" si="28"/>
        <v>355</v>
      </c>
      <c r="R32" s="149">
        <f t="shared" si="28"/>
        <v>319</v>
      </c>
      <c r="S32" s="149">
        <f t="shared" si="28"/>
        <v>307.5</v>
      </c>
      <c r="T32" s="149">
        <f t="shared" si="28"/>
        <v>291.5</v>
      </c>
      <c r="U32" s="149">
        <f t="shared" si="28"/>
        <v>280.5</v>
      </c>
      <c r="V32" s="149">
        <f t="shared" si="28"/>
        <v>300</v>
      </c>
      <c r="W32" s="149">
        <f t="shared" si="28"/>
        <v>315</v>
      </c>
      <c r="X32" s="149">
        <f t="shared" si="28"/>
        <v>312.5</v>
      </c>
      <c r="Y32" s="149">
        <f t="shared" si="28"/>
        <v>337</v>
      </c>
      <c r="Z32" s="149">
        <f t="shared" si="28"/>
        <v>321</v>
      </c>
      <c r="AA32" s="149">
        <f t="shared" si="28"/>
        <v>345</v>
      </c>
      <c r="AB32" s="149">
        <f t="shared" si="28"/>
        <v>345.5</v>
      </c>
      <c r="AC32" s="150"/>
      <c r="AD32" s="149">
        <f>AD13+AD18+AD23+AD28</f>
        <v>350.5</v>
      </c>
      <c r="AE32" s="149">
        <f t="shared" ref="AE32:AO32" si="29">AE13+AE18+AE23+AE28</f>
        <v>370.5</v>
      </c>
      <c r="AF32" s="149">
        <f t="shared" si="29"/>
        <v>328.5</v>
      </c>
      <c r="AG32" s="149">
        <f t="shared" si="29"/>
        <v>323.5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103</v>
      </c>
      <c r="B33" s="149"/>
      <c r="C33" s="149"/>
      <c r="D33" s="149"/>
      <c r="E33" s="149">
        <f>B32+C32+D32+E32</f>
        <v>1417.5</v>
      </c>
      <c r="F33" s="149">
        <f t="shared" ref="F33:K33" si="30">C32+D32+E32+F32</f>
        <v>1391</v>
      </c>
      <c r="G33" s="149">
        <f t="shared" si="30"/>
        <v>1390</v>
      </c>
      <c r="H33" s="149">
        <f t="shared" si="30"/>
        <v>1370.5</v>
      </c>
      <c r="I33" s="149">
        <f t="shared" si="30"/>
        <v>1364.5</v>
      </c>
      <c r="J33" s="149">
        <f t="shared" si="30"/>
        <v>1403.5</v>
      </c>
      <c r="K33" s="149">
        <f t="shared" si="30"/>
        <v>1407</v>
      </c>
      <c r="L33" s="150"/>
      <c r="M33" s="149"/>
      <c r="N33" s="149"/>
      <c r="O33" s="149"/>
      <c r="P33" s="149">
        <f>M32+N32+O32+P32</f>
        <v>1413.5</v>
      </c>
      <c r="Q33" s="149">
        <f t="shared" ref="Q33:AB33" si="31">N32+O32+P32+Q32</f>
        <v>1402.5</v>
      </c>
      <c r="R33" s="149">
        <f t="shared" si="31"/>
        <v>1360.5</v>
      </c>
      <c r="S33" s="149">
        <f t="shared" si="31"/>
        <v>1307</v>
      </c>
      <c r="T33" s="149">
        <f t="shared" si="31"/>
        <v>1273</v>
      </c>
      <c r="U33" s="149">
        <f t="shared" si="31"/>
        <v>1198.5</v>
      </c>
      <c r="V33" s="149">
        <f t="shared" si="31"/>
        <v>1179.5</v>
      </c>
      <c r="W33" s="149">
        <f t="shared" si="31"/>
        <v>1187</v>
      </c>
      <c r="X33" s="149">
        <f t="shared" si="31"/>
        <v>1208</v>
      </c>
      <c r="Y33" s="149">
        <f t="shared" si="31"/>
        <v>1264.5</v>
      </c>
      <c r="Z33" s="149">
        <f t="shared" si="31"/>
        <v>1285.5</v>
      </c>
      <c r="AA33" s="149">
        <f t="shared" si="31"/>
        <v>1315.5</v>
      </c>
      <c r="AB33" s="149">
        <f t="shared" si="31"/>
        <v>1348.5</v>
      </c>
      <c r="AC33" s="150"/>
      <c r="AD33" s="149"/>
      <c r="AE33" s="149"/>
      <c r="AF33" s="149"/>
      <c r="AG33" s="149">
        <f>AD32+AE32+AF32+AG32</f>
        <v>1373</v>
      </c>
      <c r="AH33" s="149">
        <f t="shared" ref="AH33:AO33" si="32">AE32+AF32+AG32+AH32</f>
        <v>1022.5</v>
      </c>
      <c r="AI33" s="149">
        <f t="shared" si="32"/>
        <v>652</v>
      </c>
      <c r="AJ33" s="149">
        <f t="shared" si="32"/>
        <v>323.5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9"/>
      <c r="R35" s="249"/>
      <c r="S35" s="249"/>
      <c r="T35" s="249"/>
      <c r="U35" s="249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G-3</vt:lpstr>
      <vt:lpstr>G-Totales</vt:lpstr>
      <vt:lpstr>DIRECCIONALIDAD</vt:lpstr>
      <vt:lpstr>DIAGRAMA DE VOL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2016-07-15T20:43:05Z</cp:lastPrinted>
  <dcterms:created xsi:type="dcterms:W3CDTF">1998-04-02T13:38:56Z</dcterms:created>
  <dcterms:modified xsi:type="dcterms:W3CDTF">2020-06-10T15:31:51Z</dcterms:modified>
</cp:coreProperties>
</file>